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0" yWindow="420" windowWidth="19320" windowHeight="9690" tabRatio="611" activeTab="2"/>
  </bookViews>
  <sheets>
    <sheet name="Creditors (Taj)" sheetId="18" r:id="rId1"/>
    <sheet name="Sectors (Taj)" sheetId="22" r:id="rId2"/>
    <sheet name="Agregated Creditors (Taj)" sheetId="26" r:id="rId3"/>
    <sheet name="Agregated Sectors (Taj)" sheetId="29" r:id="rId4"/>
    <sheet name="Creditors (Eng)" sheetId="19" state="hidden" r:id="rId5"/>
    <sheet name="Sectors (Eng)" sheetId="21" state="hidden" r:id="rId6"/>
    <sheet name="Agregated Creditors (Eng)" sheetId="27" state="hidden" r:id="rId7"/>
    <sheet name="Agregated Sectors (Eng)" sheetId="30" state="hidden" r:id="rId8"/>
    <sheet name="Грант-Сектор" sheetId="34" state="hidden" r:id="rId9"/>
    <sheet name="ГРАНТ" sheetId="32" state="hidden" r:id="rId10"/>
    <sheet name="G.Creditors(Rus)" sheetId="35" state="hidden" r:id="rId11"/>
    <sheet name="G.Sectors (Rus)" sheetId="36" state="hidden" r:id="rId12"/>
    <sheet name="G.Agreg Creditors ( Rus)" sheetId="37" state="hidden" r:id="rId13"/>
    <sheet name="G.Agreg Sectors (Rus)" sheetId="38" state="hidden" r:id="rId14"/>
    <sheet name="G.Creditors (Taj)" sheetId="39" state="hidden" r:id="rId15"/>
    <sheet name="G.Sectors (Taj)" sheetId="40" state="hidden" r:id="rId16"/>
    <sheet name="G.Agreg Creditors (Taj)" sheetId="41" state="hidden" r:id="rId17"/>
    <sheet name="G.Agreg Sectors (Taj)" sheetId="42" state="hidden" r:id="rId18"/>
  </sheets>
  <externalReferences>
    <externalReference r:id="rId19"/>
    <externalReference r:id="rId20"/>
    <externalReference r:id="rId21"/>
  </externalReferences>
  <definedNames>
    <definedName name="_xlnm._FilterDatabase" localSheetId="6" hidden="1">'Agregated Creditors (Eng)'!$A$6:$L$6</definedName>
    <definedName name="_xlnm._FilterDatabase" localSheetId="2" hidden="1">'Agregated Creditors (Taj)'!$A$7:$L$7</definedName>
    <definedName name="_xlnm._FilterDatabase" localSheetId="7" hidden="1">'Agregated Sectors (Eng)'!$A$6:$L$6</definedName>
    <definedName name="_xlnm._FilterDatabase" localSheetId="3" hidden="1">'Agregated Sectors (Taj)'!$A$7:$M$7</definedName>
    <definedName name="_xlnm._FilterDatabase" localSheetId="4" hidden="1">'Creditors (Eng)'!$A$6:$N$6</definedName>
    <definedName name="_xlnm._FilterDatabase" localSheetId="0" hidden="1">'Creditors (Taj)'!$A$6:$N$291</definedName>
    <definedName name="_xlnm._FilterDatabase" localSheetId="5" hidden="1">'Sectors (Eng)'!$A$7:$O$219</definedName>
    <definedName name="_xlnm._FilterDatabase" localSheetId="1" hidden="1">'Sectors (Taj)'!$A$7:$O$308</definedName>
    <definedName name="_xlnm.Print_Area" localSheetId="6">'Agregated Creditors (Eng)'!$A$1:$M$35</definedName>
    <definedName name="_xlnm.Print_Area" localSheetId="2">'Agregated Creditors (Taj)'!$A$1:$L$36</definedName>
    <definedName name="_xlnm.Print_Area" localSheetId="7">'Agregated Sectors (Eng)'!$A$1:$M$29</definedName>
    <definedName name="_xlnm.Print_Area" localSheetId="3">'Agregated Sectors (Taj)'!$A$1:$M$31</definedName>
    <definedName name="_xlnm.Print_Area" localSheetId="4">'Creditors (Eng)'!$A$1:$N$291</definedName>
    <definedName name="_xlnm.Print_Area" localSheetId="0">'Creditors (Taj)'!$A$1:$M$304</definedName>
    <definedName name="_xlnm.Print_Area" localSheetId="5">'Sectors (Eng)'!$A$1:$M$231</definedName>
    <definedName name="_xlnm.Print_Area" localSheetId="1">'Sectors (Taj)'!$A$1:$M$307</definedName>
    <definedName name="_xlnm.Print_Titles" localSheetId="6">'Agregated Creditors (Eng)'!$4:$5</definedName>
    <definedName name="_xlnm.Print_Titles" localSheetId="2">'Agregated Creditors (Taj)'!$5:$6</definedName>
    <definedName name="_xlnm.Print_Titles" localSheetId="7">'Agregated Sectors (Eng)'!$4:$5</definedName>
    <definedName name="_xlnm.Print_Titles" localSheetId="3">'Agregated Sectors (Taj)'!$5:$6</definedName>
    <definedName name="_xlnm.Print_Titles" localSheetId="4">'Creditors (Eng)'!$4:$5</definedName>
    <definedName name="_xlnm.Print_Titles" localSheetId="0">'Creditors (Taj)'!$4:$5</definedName>
    <definedName name="_xlnm.Print_Titles" localSheetId="5">'Sectors (Eng)'!$5:$6</definedName>
    <definedName name="_xlnm.Print_Titles" localSheetId="1">'Sectors (Taj)'!$5:$6</definedName>
  </definedNames>
  <calcPr calcId="114210" fullCalcOnLoad="1" calcOnSave="0"/>
</workbook>
</file>

<file path=xl/calcChain.xml><?xml version="1.0" encoding="utf-8"?>
<calcChain xmlns="http://schemas.openxmlformats.org/spreadsheetml/2006/main">
  <c r="M30" i="42"/>
  <c r="L30"/>
  <c r="J30"/>
  <c r="M29"/>
  <c r="L29"/>
  <c r="K29"/>
  <c r="J29"/>
  <c r="M23"/>
  <c r="L23"/>
  <c r="K23"/>
  <c r="J23"/>
  <c r="M21"/>
  <c r="L21"/>
  <c r="K21"/>
  <c r="J21"/>
  <c r="A17"/>
  <c r="C14"/>
  <c r="B14"/>
  <c r="A14"/>
  <c r="C13"/>
  <c r="B13"/>
  <c r="A13"/>
  <c r="C12"/>
  <c r="B12"/>
  <c r="A12"/>
  <c r="C11"/>
  <c r="B11"/>
  <c r="A11"/>
  <c r="C10"/>
  <c r="B10"/>
  <c r="A10"/>
  <c r="C9"/>
  <c r="B9"/>
  <c r="A9"/>
  <c r="C8"/>
  <c r="B8"/>
  <c r="A8"/>
  <c r="G39" i="41"/>
  <c r="L36"/>
  <c r="K36"/>
  <c r="I36"/>
  <c r="L35"/>
  <c r="K35"/>
  <c r="J35"/>
  <c r="I35"/>
  <c r="L29"/>
  <c r="K29"/>
  <c r="J29"/>
  <c r="I29"/>
  <c r="L27"/>
  <c r="K27"/>
  <c r="J27"/>
  <c r="I27"/>
  <c r="L25"/>
  <c r="K25"/>
  <c r="J25"/>
  <c r="A23"/>
  <c r="C19"/>
  <c r="B19"/>
  <c r="L18"/>
  <c r="K18"/>
  <c r="J18"/>
  <c r="I18"/>
  <c r="H18"/>
  <c r="G18"/>
  <c r="F18"/>
  <c r="E18"/>
  <c r="D18"/>
  <c r="C18"/>
  <c r="B18"/>
  <c r="L17"/>
  <c r="K17"/>
  <c r="J17"/>
  <c r="I17"/>
  <c r="H17"/>
  <c r="G17"/>
  <c r="F17"/>
  <c r="E17"/>
  <c r="D17"/>
  <c r="C17"/>
  <c r="B17"/>
  <c r="C16"/>
  <c r="B16"/>
  <c r="C15"/>
  <c r="B15"/>
  <c r="C14"/>
  <c r="B14"/>
  <c r="C13"/>
  <c r="B13"/>
  <c r="C12"/>
  <c r="B12"/>
  <c r="C11"/>
  <c r="B11"/>
  <c r="C10"/>
  <c r="B10"/>
  <c r="C9"/>
  <c r="B9"/>
  <c r="C8"/>
  <c r="B8"/>
  <c r="L231" i="40"/>
  <c r="K231"/>
  <c r="I231"/>
  <c r="L230"/>
  <c r="K230"/>
  <c r="J230"/>
  <c r="I230"/>
  <c r="L224"/>
  <c r="K224"/>
  <c r="J224"/>
  <c r="I224"/>
  <c r="L222"/>
  <c r="K222"/>
  <c r="J222"/>
  <c r="I222"/>
  <c r="A218"/>
  <c r="A217"/>
  <c r="N212"/>
  <c r="M212"/>
  <c r="L212"/>
  <c r="L214"/>
  <c r="K212"/>
  <c r="K214"/>
  <c r="J212"/>
  <c r="J214"/>
  <c r="I212"/>
  <c r="I214"/>
  <c r="H212"/>
  <c r="H214"/>
  <c r="G212"/>
  <c r="G214"/>
  <c r="F212"/>
  <c r="E212"/>
  <c r="D212"/>
  <c r="N208"/>
  <c r="M208"/>
  <c r="L208"/>
  <c r="L210"/>
  <c r="K208"/>
  <c r="K210"/>
  <c r="J208"/>
  <c r="J210"/>
  <c r="I208"/>
  <c r="I210"/>
  <c r="H208"/>
  <c r="H210"/>
  <c r="F208"/>
  <c r="E208"/>
  <c r="D208"/>
  <c r="A206"/>
  <c r="C215"/>
  <c r="N201"/>
  <c r="M201"/>
  <c r="L201"/>
  <c r="L203"/>
  <c r="K201"/>
  <c r="K203"/>
  <c r="J201"/>
  <c r="J203"/>
  <c r="I201"/>
  <c r="I203"/>
  <c r="H201"/>
  <c r="H203"/>
  <c r="G201"/>
  <c r="G203"/>
  <c r="F201"/>
  <c r="E201"/>
  <c r="D201"/>
  <c r="N197"/>
  <c r="M197"/>
  <c r="L197"/>
  <c r="L199"/>
  <c r="K197"/>
  <c r="K199"/>
  <c r="J197"/>
  <c r="J199"/>
  <c r="I197"/>
  <c r="I199"/>
  <c r="H197"/>
  <c r="H199"/>
  <c r="F197"/>
  <c r="E197"/>
  <c r="D197"/>
  <c r="A195"/>
  <c r="C204"/>
  <c r="N190"/>
  <c r="M190"/>
  <c r="L190"/>
  <c r="L192"/>
  <c r="K190"/>
  <c r="K192"/>
  <c r="J190"/>
  <c r="J192"/>
  <c r="I190"/>
  <c r="I192"/>
  <c r="H190"/>
  <c r="H192"/>
  <c r="G190"/>
  <c r="G192"/>
  <c r="F190"/>
  <c r="E190"/>
  <c r="D190"/>
  <c r="N186"/>
  <c r="M186"/>
  <c r="L186"/>
  <c r="L188"/>
  <c r="K186"/>
  <c r="K188"/>
  <c r="J186"/>
  <c r="J188"/>
  <c r="I186"/>
  <c r="I188"/>
  <c r="H186"/>
  <c r="H188"/>
  <c r="F186"/>
  <c r="E186"/>
  <c r="D186"/>
  <c r="A184"/>
  <c r="C193"/>
  <c r="N179"/>
  <c r="M179"/>
  <c r="L179"/>
  <c r="L181"/>
  <c r="K179"/>
  <c r="K181"/>
  <c r="J179"/>
  <c r="J181"/>
  <c r="I179"/>
  <c r="I181"/>
  <c r="H179"/>
  <c r="H181"/>
  <c r="G179"/>
  <c r="G181"/>
  <c r="F179"/>
  <c r="E179"/>
  <c r="D179"/>
  <c r="N175"/>
  <c r="M175"/>
  <c r="L175"/>
  <c r="L177"/>
  <c r="K175"/>
  <c r="K177"/>
  <c r="J175"/>
  <c r="J177"/>
  <c r="I175"/>
  <c r="I177"/>
  <c r="H175"/>
  <c r="H177"/>
  <c r="F175"/>
  <c r="E175"/>
  <c r="D175"/>
  <c r="A173"/>
  <c r="C182"/>
  <c r="N168"/>
  <c r="M168"/>
  <c r="L168"/>
  <c r="L170"/>
  <c r="K168"/>
  <c r="K170"/>
  <c r="J168"/>
  <c r="J170"/>
  <c r="I168"/>
  <c r="I170"/>
  <c r="H168"/>
  <c r="H170"/>
  <c r="G168"/>
  <c r="G170"/>
  <c r="F168"/>
  <c r="E168"/>
  <c r="D168"/>
  <c r="N164"/>
  <c r="M164"/>
  <c r="L164"/>
  <c r="L166"/>
  <c r="K164"/>
  <c r="K166"/>
  <c r="J164"/>
  <c r="J166"/>
  <c r="I164"/>
  <c r="I166"/>
  <c r="H164"/>
  <c r="H166"/>
  <c r="F164"/>
  <c r="E164"/>
  <c r="D164"/>
  <c r="A162"/>
  <c r="C171"/>
  <c r="N157"/>
  <c r="M157"/>
  <c r="L157"/>
  <c r="L159"/>
  <c r="K157"/>
  <c r="K159"/>
  <c r="J157"/>
  <c r="J159"/>
  <c r="I157"/>
  <c r="I159"/>
  <c r="H157"/>
  <c r="H159"/>
  <c r="G157"/>
  <c r="G159"/>
  <c r="F157"/>
  <c r="E157"/>
  <c r="D157"/>
  <c r="N153"/>
  <c r="M153"/>
  <c r="L153"/>
  <c r="L155"/>
  <c r="K153"/>
  <c r="K155"/>
  <c r="J153"/>
  <c r="J155"/>
  <c r="I153"/>
  <c r="I155"/>
  <c r="H153"/>
  <c r="H155"/>
  <c r="F153"/>
  <c r="E153"/>
  <c r="D153"/>
  <c r="A151"/>
  <c r="C160"/>
  <c r="N146"/>
  <c r="M146"/>
  <c r="L146"/>
  <c r="L148"/>
  <c r="K146"/>
  <c r="K148"/>
  <c r="J146"/>
  <c r="J148"/>
  <c r="I146"/>
  <c r="I148"/>
  <c r="H146"/>
  <c r="H148"/>
  <c r="G146"/>
  <c r="G148"/>
  <c r="F146"/>
  <c r="E146"/>
  <c r="D146"/>
  <c r="N142"/>
  <c r="M142"/>
  <c r="L142"/>
  <c r="L144"/>
  <c r="K142"/>
  <c r="K144"/>
  <c r="J142"/>
  <c r="J144"/>
  <c r="I142"/>
  <c r="I144"/>
  <c r="H142"/>
  <c r="H144"/>
  <c r="F142"/>
  <c r="E142"/>
  <c r="D142"/>
  <c r="A140"/>
  <c r="C149"/>
  <c r="C138"/>
  <c r="N135"/>
  <c r="M135"/>
  <c r="L135"/>
  <c r="L137"/>
  <c r="K135"/>
  <c r="K137"/>
  <c r="J135"/>
  <c r="J137"/>
  <c r="I135"/>
  <c r="I137"/>
  <c r="H135"/>
  <c r="H137"/>
  <c r="G135"/>
  <c r="G137"/>
  <c r="F135"/>
  <c r="E135"/>
  <c r="D135"/>
  <c r="A135"/>
  <c r="L133"/>
  <c r="K133"/>
  <c r="J133"/>
  <c r="I133"/>
  <c r="H133"/>
  <c r="G133"/>
  <c r="N124"/>
  <c r="M124"/>
  <c r="L124"/>
  <c r="K124"/>
  <c r="J124"/>
  <c r="I124"/>
  <c r="H124"/>
  <c r="G124"/>
  <c r="F124"/>
  <c r="E124"/>
  <c r="D124"/>
  <c r="A124"/>
  <c r="N123"/>
  <c r="M123"/>
  <c r="L123"/>
  <c r="K123"/>
  <c r="J123"/>
  <c r="I123"/>
  <c r="H123"/>
  <c r="G123"/>
  <c r="F123"/>
  <c r="E123"/>
  <c r="D123"/>
  <c r="A123"/>
  <c r="N122"/>
  <c r="M122"/>
  <c r="L122"/>
  <c r="K122"/>
  <c r="J122"/>
  <c r="I122"/>
  <c r="H122"/>
  <c r="F122"/>
  <c r="E122"/>
  <c r="D122"/>
  <c r="N121"/>
  <c r="M121"/>
  <c r="L121"/>
  <c r="K121"/>
  <c r="J121"/>
  <c r="I121"/>
  <c r="H121"/>
  <c r="G121"/>
  <c r="F121"/>
  <c r="E121"/>
  <c r="D121"/>
  <c r="A121"/>
  <c r="N120"/>
  <c r="M120"/>
  <c r="L120"/>
  <c r="K120"/>
  <c r="J120"/>
  <c r="I120"/>
  <c r="H120"/>
  <c r="G120"/>
  <c r="F120"/>
  <c r="E120"/>
  <c r="D120"/>
  <c r="A120"/>
  <c r="N119"/>
  <c r="M119"/>
  <c r="L119"/>
  <c r="K119"/>
  <c r="J119"/>
  <c r="I119"/>
  <c r="H119"/>
  <c r="G119"/>
  <c r="F119"/>
  <c r="E119"/>
  <c r="D119"/>
  <c r="A119"/>
  <c r="N118"/>
  <c r="M118"/>
  <c r="L118"/>
  <c r="K118"/>
  <c r="J118"/>
  <c r="I118"/>
  <c r="H118"/>
  <c r="G118"/>
  <c r="F118"/>
  <c r="E118"/>
  <c r="D118"/>
  <c r="A118"/>
  <c r="N117"/>
  <c r="M117"/>
  <c r="L117"/>
  <c r="L126"/>
  <c r="K117"/>
  <c r="K126"/>
  <c r="J117"/>
  <c r="J126"/>
  <c r="I117"/>
  <c r="I126"/>
  <c r="H117"/>
  <c r="H126"/>
  <c r="G117"/>
  <c r="G126"/>
  <c r="F117"/>
  <c r="E117"/>
  <c r="D117"/>
  <c r="A117"/>
  <c r="N113"/>
  <c r="M113"/>
  <c r="L113"/>
  <c r="K113"/>
  <c r="J113"/>
  <c r="H113"/>
  <c r="F113"/>
  <c r="E113"/>
  <c r="D113"/>
  <c r="N112"/>
  <c r="M112"/>
  <c r="L112"/>
  <c r="K112"/>
  <c r="J112"/>
  <c r="I112"/>
  <c r="H112"/>
  <c r="G112"/>
  <c r="F112"/>
  <c r="E112"/>
  <c r="D112"/>
  <c r="N111"/>
  <c r="M111"/>
  <c r="L111"/>
  <c r="K111"/>
  <c r="J111"/>
  <c r="I111"/>
  <c r="H111"/>
  <c r="G111"/>
  <c r="F111"/>
  <c r="E111"/>
  <c r="D111"/>
  <c r="B111"/>
  <c r="A111"/>
  <c r="N110"/>
  <c r="M110"/>
  <c r="L110"/>
  <c r="K110"/>
  <c r="J110"/>
  <c r="I110"/>
  <c r="H110"/>
  <c r="G110"/>
  <c r="F110"/>
  <c r="E110"/>
  <c r="D110"/>
  <c r="B110"/>
  <c r="A110"/>
  <c r="N109"/>
  <c r="M109"/>
  <c r="L109"/>
  <c r="K109"/>
  <c r="J109"/>
  <c r="I109"/>
  <c r="H109"/>
  <c r="G109"/>
  <c r="F109"/>
  <c r="E109"/>
  <c r="D109"/>
  <c r="B109"/>
  <c r="A109"/>
  <c r="N108"/>
  <c r="M108"/>
  <c r="L108"/>
  <c r="L115"/>
  <c r="K108"/>
  <c r="K115"/>
  <c r="J108"/>
  <c r="J115"/>
  <c r="I108"/>
  <c r="I115"/>
  <c r="H108"/>
  <c r="H115"/>
  <c r="G108"/>
  <c r="G115"/>
  <c r="F108"/>
  <c r="E108"/>
  <c r="D108"/>
  <c r="B108"/>
  <c r="A108"/>
  <c r="A106"/>
  <c r="C127"/>
  <c r="N101"/>
  <c r="M101"/>
  <c r="L101"/>
  <c r="K101"/>
  <c r="J101"/>
  <c r="I101"/>
  <c r="H101"/>
  <c r="G101"/>
  <c r="F101"/>
  <c r="E101"/>
  <c r="D101"/>
  <c r="B101"/>
  <c r="N100"/>
  <c r="M100"/>
  <c r="L100"/>
  <c r="K100"/>
  <c r="J100"/>
  <c r="I100"/>
  <c r="H100"/>
  <c r="G100"/>
  <c r="F100"/>
  <c r="E100"/>
  <c r="D100"/>
  <c r="A100"/>
  <c r="N99"/>
  <c r="M99"/>
  <c r="L99"/>
  <c r="K99"/>
  <c r="J99"/>
  <c r="I99"/>
  <c r="H99"/>
  <c r="G99"/>
  <c r="F99"/>
  <c r="E99"/>
  <c r="D99"/>
  <c r="A99"/>
  <c r="N98"/>
  <c r="M98"/>
  <c r="L98"/>
  <c r="K98"/>
  <c r="J98"/>
  <c r="I98"/>
  <c r="H98"/>
  <c r="G98"/>
  <c r="F98"/>
  <c r="E98"/>
  <c r="D98"/>
  <c r="A98"/>
  <c r="N97"/>
  <c r="M97"/>
  <c r="L97"/>
  <c r="K97"/>
  <c r="J97"/>
  <c r="I97"/>
  <c r="H97"/>
  <c r="G97"/>
  <c r="F97"/>
  <c r="E97"/>
  <c r="D97"/>
  <c r="A97"/>
  <c r="N96"/>
  <c r="M96"/>
  <c r="L96"/>
  <c r="L103"/>
  <c r="K96"/>
  <c r="K103"/>
  <c r="J96"/>
  <c r="J103"/>
  <c r="I96"/>
  <c r="I103"/>
  <c r="H96"/>
  <c r="H103"/>
  <c r="G96"/>
  <c r="G103"/>
  <c r="F96"/>
  <c r="E96"/>
  <c r="D96"/>
  <c r="A96"/>
  <c r="N92"/>
  <c r="M92"/>
  <c r="L92"/>
  <c r="K92"/>
  <c r="J92"/>
  <c r="I92"/>
  <c r="H92"/>
  <c r="G92"/>
  <c r="F92"/>
  <c r="E92"/>
  <c r="D92"/>
  <c r="B92"/>
  <c r="A92"/>
  <c r="N91"/>
  <c r="M91"/>
  <c r="L91"/>
  <c r="K91"/>
  <c r="J91"/>
  <c r="I91"/>
  <c r="H91"/>
  <c r="G91"/>
  <c r="F91"/>
  <c r="E91"/>
  <c r="D91"/>
  <c r="B91"/>
  <c r="A91"/>
  <c r="N90"/>
  <c r="M90"/>
  <c r="L90"/>
  <c r="K90"/>
  <c r="J90"/>
  <c r="I90"/>
  <c r="H90"/>
  <c r="G90"/>
  <c r="F90"/>
  <c r="E90"/>
  <c r="D90"/>
  <c r="A90"/>
  <c r="N89"/>
  <c r="M89"/>
  <c r="L89"/>
  <c r="K89"/>
  <c r="J89"/>
  <c r="I89"/>
  <c r="H89"/>
  <c r="G89"/>
  <c r="F89"/>
  <c r="E89"/>
  <c r="D89"/>
  <c r="B89"/>
  <c r="A89"/>
  <c r="N88"/>
  <c r="M88"/>
  <c r="L88"/>
  <c r="K88"/>
  <c r="J88"/>
  <c r="I88"/>
  <c r="H88"/>
  <c r="G88"/>
  <c r="F88"/>
  <c r="E88"/>
  <c r="D88"/>
  <c r="B88"/>
  <c r="A88"/>
  <c r="N87"/>
  <c r="M87"/>
  <c r="L87"/>
  <c r="K87"/>
  <c r="J87"/>
  <c r="H87"/>
  <c r="F87"/>
  <c r="E87"/>
  <c r="D87"/>
  <c r="N86"/>
  <c r="M86"/>
  <c r="L86"/>
  <c r="K86"/>
  <c r="J86"/>
  <c r="H86"/>
  <c r="F86"/>
  <c r="E86"/>
  <c r="D86"/>
  <c r="B86"/>
  <c r="N85"/>
  <c r="M85"/>
  <c r="L85"/>
  <c r="K85"/>
  <c r="J85"/>
  <c r="H85"/>
  <c r="F85"/>
  <c r="E85"/>
  <c r="D85"/>
  <c r="B85"/>
  <c r="N84"/>
  <c r="M84"/>
  <c r="L84"/>
  <c r="K84"/>
  <c r="J84"/>
  <c r="I84"/>
  <c r="H84"/>
  <c r="G84"/>
  <c r="F84"/>
  <c r="E84"/>
  <c r="D84"/>
  <c r="B84"/>
  <c r="A84"/>
  <c r="N83"/>
  <c r="M83"/>
  <c r="L83"/>
  <c r="K83"/>
  <c r="J83"/>
  <c r="H83"/>
  <c r="F83"/>
  <c r="E83"/>
  <c r="D83"/>
  <c r="B83"/>
  <c r="N82"/>
  <c r="M82"/>
  <c r="L82"/>
  <c r="K82"/>
  <c r="J82"/>
  <c r="H82"/>
  <c r="F82"/>
  <c r="E82"/>
  <c r="D82"/>
  <c r="B82"/>
  <c r="N81"/>
  <c r="M81"/>
  <c r="L81"/>
  <c r="K81"/>
  <c r="J81"/>
  <c r="H81"/>
  <c r="F81"/>
  <c r="E81"/>
  <c r="D81"/>
  <c r="B81"/>
  <c r="N80"/>
  <c r="M80"/>
  <c r="L80"/>
  <c r="K80"/>
  <c r="J80"/>
  <c r="H80"/>
  <c r="F80"/>
  <c r="D80"/>
  <c r="B80"/>
  <c r="A80"/>
  <c r="N79"/>
  <c r="M79"/>
  <c r="L79"/>
  <c r="K79"/>
  <c r="J79"/>
  <c r="I79"/>
  <c r="H79"/>
  <c r="G79"/>
  <c r="F79"/>
  <c r="E79"/>
  <c r="D79"/>
  <c r="C79"/>
  <c r="B79"/>
  <c r="A79"/>
  <c r="N78"/>
  <c r="M78"/>
  <c r="L78"/>
  <c r="L94"/>
  <c r="K78"/>
  <c r="K94"/>
  <c r="J78"/>
  <c r="J94"/>
  <c r="I78"/>
  <c r="I94"/>
  <c r="H78"/>
  <c r="H94"/>
  <c r="G78"/>
  <c r="G94"/>
  <c r="F78"/>
  <c r="E78"/>
  <c r="D78"/>
  <c r="B78"/>
  <c r="A78"/>
  <c r="A76"/>
  <c r="C104"/>
  <c r="N71"/>
  <c r="M71"/>
  <c r="L71"/>
  <c r="K71"/>
  <c r="J71"/>
  <c r="I71"/>
  <c r="H71"/>
  <c r="G71"/>
  <c r="F71"/>
  <c r="E71"/>
  <c r="D71"/>
  <c r="N70"/>
  <c r="M70"/>
  <c r="L70"/>
  <c r="K70"/>
  <c r="J70"/>
  <c r="I70"/>
  <c r="H70"/>
  <c r="G70"/>
  <c r="F70"/>
  <c r="E70"/>
  <c r="D70"/>
  <c r="A70"/>
  <c r="N69"/>
  <c r="M69"/>
  <c r="L69"/>
  <c r="K69"/>
  <c r="J69"/>
  <c r="I69"/>
  <c r="H69"/>
  <c r="F69"/>
  <c r="E69"/>
  <c r="D69"/>
  <c r="A69"/>
  <c r="N68"/>
  <c r="M68"/>
  <c r="L68"/>
  <c r="K68"/>
  <c r="J68"/>
  <c r="I68"/>
  <c r="H68"/>
  <c r="G68"/>
  <c r="F68"/>
  <c r="E68"/>
  <c r="D68"/>
  <c r="A68"/>
  <c r="N67"/>
  <c r="M67"/>
  <c r="L67"/>
  <c r="K67"/>
  <c r="J67"/>
  <c r="I67"/>
  <c r="H67"/>
  <c r="G67"/>
  <c r="F67"/>
  <c r="E67"/>
  <c r="D67"/>
  <c r="A67"/>
  <c r="N66"/>
  <c r="M66"/>
  <c r="L66"/>
  <c r="K66"/>
  <c r="J66"/>
  <c r="I66"/>
  <c r="H66"/>
  <c r="G66"/>
  <c r="F66"/>
  <c r="E66"/>
  <c r="D66"/>
  <c r="A66"/>
  <c r="N65"/>
  <c r="M65"/>
  <c r="L65"/>
  <c r="K65"/>
  <c r="J65"/>
  <c r="I65"/>
  <c r="H65"/>
  <c r="G65"/>
  <c r="F65"/>
  <c r="E65"/>
  <c r="D65"/>
  <c r="A65"/>
  <c r="N64"/>
  <c r="M64"/>
  <c r="L64"/>
  <c r="L73"/>
  <c r="K64"/>
  <c r="K73"/>
  <c r="J64"/>
  <c r="J73"/>
  <c r="I64"/>
  <c r="I73"/>
  <c r="H64"/>
  <c r="H73"/>
  <c r="G64"/>
  <c r="G73"/>
  <c r="F64"/>
  <c r="E64"/>
  <c r="D64"/>
  <c r="A64"/>
  <c r="N60"/>
  <c r="M60"/>
  <c r="L60"/>
  <c r="K60"/>
  <c r="J60"/>
  <c r="I60"/>
  <c r="H60"/>
  <c r="F60"/>
  <c r="E60"/>
  <c r="D60"/>
  <c r="B60"/>
  <c r="N59"/>
  <c r="M59"/>
  <c r="L59"/>
  <c r="K59"/>
  <c r="J59"/>
  <c r="I59"/>
  <c r="H59"/>
  <c r="G59"/>
  <c r="F59"/>
  <c r="E59"/>
  <c r="D59"/>
  <c r="B59"/>
  <c r="A59"/>
  <c r="N58"/>
  <c r="M58"/>
  <c r="L58"/>
  <c r="K58"/>
  <c r="J58"/>
  <c r="I58"/>
  <c r="H58"/>
  <c r="G58"/>
  <c r="F58"/>
  <c r="E58"/>
  <c r="D58"/>
  <c r="B58"/>
  <c r="A58"/>
  <c r="N57"/>
  <c r="M57"/>
  <c r="L57"/>
  <c r="K57"/>
  <c r="J57"/>
  <c r="I57"/>
  <c r="H57"/>
  <c r="G57"/>
  <c r="F57"/>
  <c r="E57"/>
  <c r="D57"/>
  <c r="B57"/>
  <c r="A57"/>
  <c r="N56"/>
  <c r="M56"/>
  <c r="L56"/>
  <c r="K56"/>
  <c r="J56"/>
  <c r="H56"/>
  <c r="F56"/>
  <c r="E56"/>
  <c r="D56"/>
  <c r="B56"/>
  <c r="A56"/>
  <c r="N55"/>
  <c r="M55"/>
  <c r="L55"/>
  <c r="K55"/>
  <c r="J55"/>
  <c r="I55"/>
  <c r="H55"/>
  <c r="G55"/>
  <c r="F55"/>
  <c r="E55"/>
  <c r="D55"/>
  <c r="B55"/>
  <c r="A55"/>
  <c r="N54"/>
  <c r="M54"/>
  <c r="L54"/>
  <c r="K54"/>
  <c r="J54"/>
  <c r="I54"/>
  <c r="H54"/>
  <c r="G54"/>
  <c r="F54"/>
  <c r="E54"/>
  <c r="D54"/>
  <c r="A54"/>
  <c r="N53"/>
  <c r="M53"/>
  <c r="L53"/>
  <c r="K53"/>
  <c r="J53"/>
  <c r="I53"/>
  <c r="H53"/>
  <c r="G53"/>
  <c r="F53"/>
  <c r="E53"/>
  <c r="D53"/>
  <c r="B53"/>
  <c r="A53"/>
  <c r="N52"/>
  <c r="M52"/>
  <c r="L52"/>
  <c r="L62"/>
  <c r="K52"/>
  <c r="K62"/>
  <c r="J52"/>
  <c r="J62"/>
  <c r="I52"/>
  <c r="I62"/>
  <c r="H52"/>
  <c r="H62"/>
  <c r="G52"/>
  <c r="G62"/>
  <c r="F52"/>
  <c r="E52"/>
  <c r="D52"/>
  <c r="B52"/>
  <c r="A52"/>
  <c r="A50"/>
  <c r="C74"/>
  <c r="L47"/>
  <c r="K47"/>
  <c r="J47"/>
  <c r="I47"/>
  <c r="H47"/>
  <c r="G47"/>
  <c r="N42"/>
  <c r="M42"/>
  <c r="L42"/>
  <c r="K42"/>
  <c r="J42"/>
  <c r="I42"/>
  <c r="H42"/>
  <c r="G42"/>
  <c r="F42"/>
  <c r="E42"/>
  <c r="D42"/>
  <c r="B42"/>
  <c r="A42"/>
  <c r="N41"/>
  <c r="M41"/>
  <c r="L41"/>
  <c r="K41"/>
  <c r="J41"/>
  <c r="H41"/>
  <c r="F41"/>
  <c r="E41"/>
  <c r="D41"/>
  <c r="B41"/>
  <c r="A41"/>
  <c r="N40"/>
  <c r="M40"/>
  <c r="L40"/>
  <c r="L44"/>
  <c r="K40"/>
  <c r="K44"/>
  <c r="J40"/>
  <c r="J44"/>
  <c r="I40"/>
  <c r="I44"/>
  <c r="H40"/>
  <c r="H44"/>
  <c r="G40"/>
  <c r="G44"/>
  <c r="F40"/>
  <c r="E40"/>
  <c r="D40"/>
  <c r="B40"/>
  <c r="A40"/>
  <c r="A38"/>
  <c r="C48"/>
  <c r="N33"/>
  <c r="M33"/>
  <c r="L33"/>
  <c r="L35"/>
  <c r="K33"/>
  <c r="K35"/>
  <c r="J33"/>
  <c r="J35"/>
  <c r="I33"/>
  <c r="I35"/>
  <c r="H33"/>
  <c r="H35"/>
  <c r="G33"/>
  <c r="G35"/>
  <c r="F33"/>
  <c r="E33"/>
  <c r="D33"/>
  <c r="A33"/>
  <c r="N29"/>
  <c r="M29"/>
  <c r="L29"/>
  <c r="K29"/>
  <c r="J29"/>
  <c r="I29"/>
  <c r="H29"/>
  <c r="G29"/>
  <c r="F29"/>
  <c r="E29"/>
  <c r="D29"/>
  <c r="B29"/>
  <c r="A29"/>
  <c r="N28"/>
  <c r="M28"/>
  <c r="L28"/>
  <c r="K28"/>
  <c r="J28"/>
  <c r="I28"/>
  <c r="H28"/>
  <c r="G28"/>
  <c r="F28"/>
  <c r="E28"/>
  <c r="D28"/>
  <c r="B28"/>
  <c r="A28"/>
  <c r="N27"/>
  <c r="M27"/>
  <c r="L27"/>
  <c r="L31"/>
  <c r="K27"/>
  <c r="K31"/>
  <c r="J27"/>
  <c r="J31"/>
  <c r="I27"/>
  <c r="I31"/>
  <c r="H27"/>
  <c r="H31"/>
  <c r="G27"/>
  <c r="G31"/>
  <c r="F27"/>
  <c r="E27"/>
  <c r="D27"/>
  <c r="B27"/>
  <c r="A27"/>
  <c r="A25"/>
  <c r="C36"/>
  <c r="N20"/>
  <c r="M20"/>
  <c r="L20"/>
  <c r="K20"/>
  <c r="J20"/>
  <c r="I20"/>
  <c r="H20"/>
  <c r="G20"/>
  <c r="F20"/>
  <c r="E20"/>
  <c r="D20"/>
  <c r="A20"/>
  <c r="N19"/>
  <c r="M19"/>
  <c r="L19"/>
  <c r="K19"/>
  <c r="J19"/>
  <c r="I19"/>
  <c r="H19"/>
  <c r="G19"/>
  <c r="F19"/>
  <c r="E19"/>
  <c r="D19"/>
  <c r="A19"/>
  <c r="N18"/>
  <c r="M18"/>
  <c r="L18"/>
  <c r="L22"/>
  <c r="K18"/>
  <c r="K22"/>
  <c r="J18"/>
  <c r="J22"/>
  <c r="I18"/>
  <c r="I22"/>
  <c r="H18"/>
  <c r="H22"/>
  <c r="G18"/>
  <c r="G22"/>
  <c r="F18"/>
  <c r="E18"/>
  <c r="D18"/>
  <c r="A18"/>
  <c r="N14"/>
  <c r="M14"/>
  <c r="L14"/>
  <c r="K14"/>
  <c r="J14"/>
  <c r="I14"/>
  <c r="H14"/>
  <c r="F14"/>
  <c r="E14"/>
  <c r="D14"/>
  <c r="B14"/>
  <c r="N13"/>
  <c r="M13"/>
  <c r="L13"/>
  <c r="K13"/>
  <c r="J13"/>
  <c r="I13"/>
  <c r="H13"/>
  <c r="G13"/>
  <c r="F13"/>
  <c r="E13"/>
  <c r="D13"/>
  <c r="B13"/>
  <c r="A13"/>
  <c r="N12"/>
  <c r="M12"/>
  <c r="L12"/>
  <c r="K12"/>
  <c r="J12"/>
  <c r="I12"/>
  <c r="H12"/>
  <c r="F12"/>
  <c r="E12"/>
  <c r="D12"/>
  <c r="B12"/>
  <c r="A12"/>
  <c r="N11"/>
  <c r="M11"/>
  <c r="L11"/>
  <c r="K11"/>
  <c r="J11"/>
  <c r="I11"/>
  <c r="H11"/>
  <c r="G11"/>
  <c r="F11"/>
  <c r="E11"/>
  <c r="D11"/>
  <c r="B11"/>
  <c r="A11"/>
  <c r="N10"/>
  <c r="M10"/>
  <c r="L10"/>
  <c r="K10"/>
  <c r="J10"/>
  <c r="I10"/>
  <c r="H10"/>
  <c r="G10"/>
  <c r="F10"/>
  <c r="E10"/>
  <c r="D10"/>
  <c r="B10"/>
  <c r="A10"/>
  <c r="N9"/>
  <c r="M9"/>
  <c r="L9"/>
  <c r="L16"/>
  <c r="K9"/>
  <c r="K16"/>
  <c r="J9"/>
  <c r="I9"/>
  <c r="I16"/>
  <c r="H9"/>
  <c r="H16"/>
  <c r="G9"/>
  <c r="G16"/>
  <c r="F9"/>
  <c r="E9"/>
  <c r="D9"/>
  <c r="B9"/>
  <c r="A9"/>
  <c r="A7"/>
  <c r="C23"/>
  <c r="L293" i="39"/>
  <c r="K293"/>
  <c r="J293"/>
  <c r="I293"/>
  <c r="L292"/>
  <c r="K292"/>
  <c r="J292"/>
  <c r="I292"/>
  <c r="L286"/>
  <c r="K286"/>
  <c r="J286"/>
  <c r="I286"/>
  <c r="L284"/>
  <c r="K284"/>
  <c r="J284"/>
  <c r="I284"/>
  <c r="L282"/>
  <c r="K282"/>
  <c r="J282"/>
  <c r="A279"/>
  <c r="L275"/>
  <c r="K275"/>
  <c r="J275"/>
  <c r="I275"/>
  <c r="H275"/>
  <c r="G275"/>
  <c r="N273"/>
  <c r="M273"/>
  <c r="F273"/>
  <c r="D273"/>
  <c r="L271"/>
  <c r="K271"/>
  <c r="J271"/>
  <c r="I271"/>
  <c r="H271"/>
  <c r="G271"/>
  <c r="N269"/>
  <c r="M269"/>
  <c r="F269"/>
  <c r="D269"/>
  <c r="A267"/>
  <c r="C276"/>
  <c r="L264"/>
  <c r="K264"/>
  <c r="J264"/>
  <c r="I264"/>
  <c r="H264"/>
  <c r="G264"/>
  <c r="N262"/>
  <c r="M262"/>
  <c r="F262"/>
  <c r="D262"/>
  <c r="L260"/>
  <c r="K260"/>
  <c r="J260"/>
  <c r="I260"/>
  <c r="H260"/>
  <c r="G260"/>
  <c r="N258"/>
  <c r="M258"/>
  <c r="F258"/>
  <c r="D258"/>
  <c r="A256"/>
  <c r="C265"/>
  <c r="B254"/>
  <c r="L253"/>
  <c r="K253"/>
  <c r="J253"/>
  <c r="I253"/>
  <c r="H253"/>
  <c r="G253"/>
  <c r="A253"/>
  <c r="N251"/>
  <c r="M251"/>
  <c r="F251"/>
  <c r="D251"/>
  <c r="A250"/>
  <c r="L249"/>
  <c r="K249"/>
  <c r="J249"/>
  <c r="I249"/>
  <c r="H249"/>
  <c r="G249"/>
  <c r="A249"/>
  <c r="N247"/>
  <c r="M247"/>
  <c r="F247"/>
  <c r="D247"/>
  <c r="A245"/>
  <c r="C254"/>
  <c r="L242"/>
  <c r="K242"/>
  <c r="J242"/>
  <c r="I242"/>
  <c r="H242"/>
  <c r="G242"/>
  <c r="N240"/>
  <c r="M240"/>
  <c r="F240"/>
  <c r="D240"/>
  <c r="L238"/>
  <c r="K238"/>
  <c r="J238"/>
  <c r="I238"/>
  <c r="H238"/>
  <c r="G238"/>
  <c r="N236"/>
  <c r="M236"/>
  <c r="F236"/>
  <c r="D236"/>
  <c r="A234"/>
  <c r="C243"/>
  <c r="L231"/>
  <c r="K231"/>
  <c r="J231"/>
  <c r="I231"/>
  <c r="H231"/>
  <c r="G231"/>
  <c r="N229"/>
  <c r="M229"/>
  <c r="F229"/>
  <c r="D229"/>
  <c r="L227"/>
  <c r="K227"/>
  <c r="J227"/>
  <c r="I227"/>
  <c r="H227"/>
  <c r="G227"/>
  <c r="N225"/>
  <c r="M225"/>
  <c r="F225"/>
  <c r="D225"/>
  <c r="A223"/>
  <c r="C232"/>
  <c r="L220"/>
  <c r="K220"/>
  <c r="J220"/>
  <c r="I220"/>
  <c r="H220"/>
  <c r="G220"/>
  <c r="N218"/>
  <c r="M218"/>
  <c r="F218"/>
  <c r="D218"/>
  <c r="L216"/>
  <c r="K216"/>
  <c r="J216"/>
  <c r="I216"/>
  <c r="H216"/>
  <c r="G216"/>
  <c r="N214"/>
  <c r="M214"/>
  <c r="F214"/>
  <c r="D214"/>
  <c r="A212"/>
  <c r="C221"/>
  <c r="L209"/>
  <c r="K209"/>
  <c r="J209"/>
  <c r="I209"/>
  <c r="H209"/>
  <c r="G209"/>
  <c r="N207"/>
  <c r="M207"/>
  <c r="F207"/>
  <c r="D207"/>
  <c r="L205"/>
  <c r="K205"/>
  <c r="J205"/>
  <c r="I205"/>
  <c r="H205"/>
  <c r="G205"/>
  <c r="N203"/>
  <c r="M203"/>
  <c r="F203"/>
  <c r="D203"/>
  <c r="A201"/>
  <c r="C210"/>
  <c r="L198"/>
  <c r="K198"/>
  <c r="J198"/>
  <c r="I198"/>
  <c r="H198"/>
  <c r="G198"/>
  <c r="A198"/>
  <c r="N196"/>
  <c r="M196"/>
  <c r="F196"/>
  <c r="D196"/>
  <c r="A195"/>
  <c r="L194"/>
  <c r="K194"/>
  <c r="J194"/>
  <c r="I194"/>
  <c r="H194"/>
  <c r="G194"/>
  <c r="A194"/>
  <c r="N192"/>
  <c r="M192"/>
  <c r="F192"/>
  <c r="D192"/>
  <c r="A190"/>
  <c r="C199"/>
  <c r="N185"/>
  <c r="M185"/>
  <c r="L185"/>
  <c r="K185"/>
  <c r="J185"/>
  <c r="I185"/>
  <c r="H185"/>
  <c r="G185"/>
  <c r="F185"/>
  <c r="E185"/>
  <c r="D185"/>
  <c r="A185"/>
  <c r="N184"/>
  <c r="M184"/>
  <c r="L184"/>
  <c r="L187"/>
  <c r="K184"/>
  <c r="K187"/>
  <c r="J184"/>
  <c r="J187"/>
  <c r="I184"/>
  <c r="I187"/>
  <c r="H184"/>
  <c r="H187"/>
  <c r="G184"/>
  <c r="G187"/>
  <c r="F184"/>
  <c r="E184"/>
  <c r="D184"/>
  <c r="A184"/>
  <c r="L183"/>
  <c r="K183"/>
  <c r="J183"/>
  <c r="I183"/>
  <c r="H183"/>
  <c r="G183"/>
  <c r="L181"/>
  <c r="K181"/>
  <c r="J181"/>
  <c r="I181"/>
  <c r="H181"/>
  <c r="G181"/>
  <c r="N180"/>
  <c r="M180"/>
  <c r="L180"/>
  <c r="K180"/>
  <c r="J180"/>
  <c r="I180"/>
  <c r="H180"/>
  <c r="F180"/>
  <c r="E180"/>
  <c r="D180"/>
  <c r="C180"/>
  <c r="B180"/>
  <c r="A180"/>
  <c r="A178"/>
  <c r="C188"/>
  <c r="L175"/>
  <c r="K175"/>
  <c r="J175"/>
  <c r="I175"/>
  <c r="H175"/>
  <c r="G175"/>
  <c r="M173"/>
  <c r="F173"/>
  <c r="D173"/>
  <c r="N169"/>
  <c r="M169"/>
  <c r="L169"/>
  <c r="L171"/>
  <c r="K169"/>
  <c r="K171"/>
  <c r="J169"/>
  <c r="J171"/>
  <c r="I169"/>
  <c r="I171"/>
  <c r="H169"/>
  <c r="H171"/>
  <c r="G169"/>
  <c r="G171"/>
  <c r="F169"/>
  <c r="E169"/>
  <c r="D169"/>
  <c r="B169"/>
  <c r="A169"/>
  <c r="A167"/>
  <c r="C176"/>
  <c r="L164"/>
  <c r="K164"/>
  <c r="J164"/>
  <c r="I164"/>
  <c r="H164"/>
  <c r="G164"/>
  <c r="M162"/>
  <c r="F162"/>
  <c r="D162"/>
  <c r="N158"/>
  <c r="M158"/>
  <c r="L158"/>
  <c r="L160"/>
  <c r="K158"/>
  <c r="K160"/>
  <c r="J158"/>
  <c r="J160"/>
  <c r="I158"/>
  <c r="I160"/>
  <c r="H158"/>
  <c r="H160"/>
  <c r="G158"/>
  <c r="G160"/>
  <c r="F158"/>
  <c r="E158"/>
  <c r="D158"/>
  <c r="B158"/>
  <c r="A158"/>
  <c r="A156"/>
  <c r="C165"/>
  <c r="N151"/>
  <c r="M151"/>
  <c r="L151"/>
  <c r="K151"/>
  <c r="J151"/>
  <c r="I151"/>
  <c r="H151"/>
  <c r="G151"/>
  <c r="F151"/>
  <c r="E151"/>
  <c r="D151"/>
  <c r="N150"/>
  <c r="M150"/>
  <c r="L150"/>
  <c r="K150"/>
  <c r="J150"/>
  <c r="I150"/>
  <c r="H150"/>
  <c r="G150"/>
  <c r="F150"/>
  <c r="E150"/>
  <c r="D150"/>
  <c r="A150"/>
  <c r="N149"/>
  <c r="M149"/>
  <c r="L149"/>
  <c r="K149"/>
  <c r="J149"/>
  <c r="I149"/>
  <c r="H149"/>
  <c r="F149"/>
  <c r="E149"/>
  <c r="D149"/>
  <c r="A149"/>
  <c r="N148"/>
  <c r="M148"/>
  <c r="L148"/>
  <c r="L153"/>
  <c r="K148"/>
  <c r="K153"/>
  <c r="J148"/>
  <c r="J153"/>
  <c r="I148"/>
  <c r="I153"/>
  <c r="H148"/>
  <c r="H153"/>
  <c r="G148"/>
  <c r="G153"/>
  <c r="F148"/>
  <c r="E148"/>
  <c r="D148"/>
  <c r="A148"/>
  <c r="N144"/>
  <c r="M144"/>
  <c r="L144"/>
  <c r="K144"/>
  <c r="J144"/>
  <c r="I144"/>
  <c r="H144"/>
  <c r="G144"/>
  <c r="F144"/>
  <c r="E144"/>
  <c r="D144"/>
  <c r="B144"/>
  <c r="A144"/>
  <c r="N143"/>
  <c r="M143"/>
  <c r="L143"/>
  <c r="K143"/>
  <c r="J143"/>
  <c r="I143"/>
  <c r="H143"/>
  <c r="G143"/>
  <c r="F143"/>
  <c r="E143"/>
  <c r="D143"/>
  <c r="B143"/>
  <c r="A143"/>
  <c r="N142"/>
  <c r="M142"/>
  <c r="L142"/>
  <c r="K142"/>
  <c r="J142"/>
  <c r="I142"/>
  <c r="H142"/>
  <c r="G142"/>
  <c r="F142"/>
  <c r="E142"/>
  <c r="D142"/>
  <c r="B142"/>
  <c r="A142"/>
  <c r="N141"/>
  <c r="M141"/>
  <c r="L141"/>
  <c r="K141"/>
  <c r="J141"/>
  <c r="I141"/>
  <c r="H141"/>
  <c r="G141"/>
  <c r="F141"/>
  <c r="E141"/>
  <c r="D141"/>
  <c r="B141"/>
  <c r="A141"/>
  <c r="N140"/>
  <c r="M140"/>
  <c r="L140"/>
  <c r="K140"/>
  <c r="J140"/>
  <c r="I140"/>
  <c r="H140"/>
  <c r="G140"/>
  <c r="F140"/>
  <c r="E140"/>
  <c r="D140"/>
  <c r="B140"/>
  <c r="A140"/>
  <c r="N139"/>
  <c r="M139"/>
  <c r="L139"/>
  <c r="L146"/>
  <c r="K139"/>
  <c r="K146"/>
  <c r="J139"/>
  <c r="J146"/>
  <c r="I139"/>
  <c r="I146"/>
  <c r="H139"/>
  <c r="H146"/>
  <c r="G139"/>
  <c r="G146"/>
  <c r="F139"/>
  <c r="E139"/>
  <c r="D139"/>
  <c r="B139"/>
  <c r="A139"/>
  <c r="A137"/>
  <c r="C154"/>
  <c r="N132"/>
  <c r="M132"/>
  <c r="L132"/>
  <c r="K132"/>
  <c r="J132"/>
  <c r="I132"/>
  <c r="H132"/>
  <c r="G132"/>
  <c r="F132"/>
  <c r="E132"/>
  <c r="D132"/>
  <c r="A132"/>
  <c r="N131"/>
  <c r="M131"/>
  <c r="L131"/>
  <c r="K131"/>
  <c r="J131"/>
  <c r="I131"/>
  <c r="H131"/>
  <c r="F131"/>
  <c r="E131"/>
  <c r="D131"/>
  <c r="A131"/>
  <c r="N130"/>
  <c r="M130"/>
  <c r="L130"/>
  <c r="K130"/>
  <c r="J130"/>
  <c r="I130"/>
  <c r="H130"/>
  <c r="G130"/>
  <c r="F130"/>
  <c r="E130"/>
  <c r="D130"/>
  <c r="A130"/>
  <c r="N129"/>
  <c r="M129"/>
  <c r="L129"/>
  <c r="K129"/>
  <c r="J129"/>
  <c r="I129"/>
  <c r="H129"/>
  <c r="G129"/>
  <c r="F129"/>
  <c r="E129"/>
  <c r="D129"/>
  <c r="A129"/>
  <c r="N128"/>
  <c r="M128"/>
  <c r="L128"/>
  <c r="K128"/>
  <c r="J128"/>
  <c r="I128"/>
  <c r="H128"/>
  <c r="G128"/>
  <c r="F128"/>
  <c r="E128"/>
  <c r="D128"/>
  <c r="A128"/>
  <c r="N127"/>
  <c r="M127"/>
  <c r="L127"/>
  <c r="K127"/>
  <c r="J127"/>
  <c r="I127"/>
  <c r="H127"/>
  <c r="G127"/>
  <c r="F127"/>
  <c r="E127"/>
  <c r="D127"/>
  <c r="A127"/>
  <c r="N126"/>
  <c r="M126"/>
  <c r="L126"/>
  <c r="L134"/>
  <c r="K126"/>
  <c r="K134"/>
  <c r="J126"/>
  <c r="J134"/>
  <c r="I126"/>
  <c r="I134"/>
  <c r="H126"/>
  <c r="H134"/>
  <c r="G126"/>
  <c r="G134"/>
  <c r="F126"/>
  <c r="E126"/>
  <c r="D126"/>
  <c r="A126"/>
  <c r="N122"/>
  <c r="M122"/>
  <c r="L122"/>
  <c r="K122"/>
  <c r="J122"/>
  <c r="H122"/>
  <c r="F122"/>
  <c r="E122"/>
  <c r="D122"/>
  <c r="N121"/>
  <c r="M121"/>
  <c r="L121"/>
  <c r="K121"/>
  <c r="J121"/>
  <c r="H121"/>
  <c r="F121"/>
  <c r="E121"/>
  <c r="D121"/>
  <c r="B121"/>
  <c r="N120"/>
  <c r="M120"/>
  <c r="L120"/>
  <c r="K120"/>
  <c r="J120"/>
  <c r="I120"/>
  <c r="H120"/>
  <c r="G120"/>
  <c r="F120"/>
  <c r="E120"/>
  <c r="D120"/>
  <c r="B120"/>
  <c r="A120"/>
  <c r="N119"/>
  <c r="M119"/>
  <c r="L119"/>
  <c r="K119"/>
  <c r="J119"/>
  <c r="I119"/>
  <c r="H119"/>
  <c r="G119"/>
  <c r="F119"/>
  <c r="E119"/>
  <c r="D119"/>
  <c r="B119"/>
  <c r="A119"/>
  <c r="N118"/>
  <c r="M118"/>
  <c r="L118"/>
  <c r="K118"/>
  <c r="J118"/>
  <c r="H118"/>
  <c r="F118"/>
  <c r="E118"/>
  <c r="D118"/>
  <c r="N117"/>
  <c r="M117"/>
  <c r="L117"/>
  <c r="K117"/>
  <c r="J117"/>
  <c r="H117"/>
  <c r="F117"/>
  <c r="E117"/>
  <c r="D117"/>
  <c r="B117"/>
  <c r="A117"/>
  <c r="N116"/>
  <c r="M116"/>
  <c r="L116"/>
  <c r="L124"/>
  <c r="K116"/>
  <c r="K124"/>
  <c r="J116"/>
  <c r="J124"/>
  <c r="I116"/>
  <c r="I124"/>
  <c r="H116"/>
  <c r="H124"/>
  <c r="G116"/>
  <c r="G124"/>
  <c r="F116"/>
  <c r="E116"/>
  <c r="D116"/>
  <c r="B116"/>
  <c r="A116"/>
  <c r="A114"/>
  <c r="C135"/>
  <c r="N109"/>
  <c r="M109"/>
  <c r="L109"/>
  <c r="L111"/>
  <c r="K109"/>
  <c r="K111"/>
  <c r="J109"/>
  <c r="J111"/>
  <c r="I109"/>
  <c r="I111"/>
  <c r="H109"/>
  <c r="H111"/>
  <c r="G109"/>
  <c r="G111"/>
  <c r="F109"/>
  <c r="E109"/>
  <c r="D109"/>
  <c r="A109"/>
  <c r="N105"/>
  <c r="M105"/>
  <c r="L105"/>
  <c r="K105"/>
  <c r="J105"/>
  <c r="H105"/>
  <c r="F105"/>
  <c r="E105"/>
  <c r="D105"/>
  <c r="B105"/>
  <c r="A105"/>
  <c r="N104"/>
  <c r="M104"/>
  <c r="L104"/>
  <c r="K104"/>
  <c r="J104"/>
  <c r="I104"/>
  <c r="H104"/>
  <c r="G104"/>
  <c r="F104"/>
  <c r="E104"/>
  <c r="D104"/>
  <c r="B104"/>
  <c r="A104"/>
  <c r="N103"/>
  <c r="M103"/>
  <c r="L103"/>
  <c r="K103"/>
  <c r="J103"/>
  <c r="I103"/>
  <c r="H103"/>
  <c r="G103"/>
  <c r="F103"/>
  <c r="E103"/>
  <c r="D103"/>
  <c r="B103"/>
  <c r="A103"/>
  <c r="N102"/>
  <c r="M102"/>
  <c r="L102"/>
  <c r="L107"/>
  <c r="K102"/>
  <c r="K107"/>
  <c r="J102"/>
  <c r="J107"/>
  <c r="I102"/>
  <c r="I107"/>
  <c r="H102"/>
  <c r="H107"/>
  <c r="G102"/>
  <c r="G107"/>
  <c r="F102"/>
  <c r="E102"/>
  <c r="D102"/>
  <c r="B102"/>
  <c r="A102"/>
  <c r="A100"/>
  <c r="C112"/>
  <c r="L97"/>
  <c r="K97"/>
  <c r="J97"/>
  <c r="I97"/>
  <c r="H97"/>
  <c r="G97"/>
  <c r="M95"/>
  <c r="F95"/>
  <c r="D95"/>
  <c r="N91"/>
  <c r="M91"/>
  <c r="L91"/>
  <c r="L93"/>
  <c r="K91"/>
  <c r="J91"/>
  <c r="J93"/>
  <c r="H91"/>
  <c r="H93"/>
  <c r="H98"/>
  <c r="H89"/>
  <c r="F91"/>
  <c r="E91"/>
  <c r="D91"/>
  <c r="B91"/>
  <c r="A91"/>
  <c r="A89"/>
  <c r="C98"/>
  <c r="L86"/>
  <c r="K86"/>
  <c r="J86"/>
  <c r="I86"/>
  <c r="H86"/>
  <c r="G86"/>
  <c r="M84"/>
  <c r="F84"/>
  <c r="D84"/>
  <c r="N80"/>
  <c r="M80"/>
  <c r="L80"/>
  <c r="K80"/>
  <c r="J80"/>
  <c r="H80"/>
  <c r="F80"/>
  <c r="E80"/>
  <c r="D80"/>
  <c r="B80"/>
  <c r="N79"/>
  <c r="M79"/>
  <c r="L79"/>
  <c r="L82"/>
  <c r="K79"/>
  <c r="J79"/>
  <c r="I79"/>
  <c r="H79"/>
  <c r="H82"/>
  <c r="F79"/>
  <c r="E79"/>
  <c r="D79"/>
  <c r="B79"/>
  <c r="A79"/>
  <c r="A77"/>
  <c r="C87"/>
  <c r="L74"/>
  <c r="K74"/>
  <c r="J74"/>
  <c r="I74"/>
  <c r="H74"/>
  <c r="G74"/>
  <c r="M72"/>
  <c r="F72"/>
  <c r="D72"/>
  <c r="N68"/>
  <c r="M68"/>
  <c r="L68"/>
  <c r="K68"/>
  <c r="J68"/>
  <c r="H68"/>
  <c r="F68"/>
  <c r="D68"/>
  <c r="B68"/>
  <c r="A68"/>
  <c r="N67"/>
  <c r="M67"/>
  <c r="L67"/>
  <c r="K67"/>
  <c r="J67"/>
  <c r="I67"/>
  <c r="H67"/>
  <c r="G67"/>
  <c r="F67"/>
  <c r="E67"/>
  <c r="D67"/>
  <c r="B67"/>
  <c r="A67"/>
  <c r="N66"/>
  <c r="M66"/>
  <c r="L66"/>
  <c r="L70"/>
  <c r="K66"/>
  <c r="K70"/>
  <c r="J66"/>
  <c r="J70"/>
  <c r="I66"/>
  <c r="I70"/>
  <c r="H66"/>
  <c r="H70"/>
  <c r="G66"/>
  <c r="G70"/>
  <c r="F66"/>
  <c r="E66"/>
  <c r="D66"/>
  <c r="B66"/>
  <c r="A66"/>
  <c r="A64"/>
  <c r="C75"/>
  <c r="N59"/>
  <c r="M59"/>
  <c r="L59"/>
  <c r="K59"/>
  <c r="J59"/>
  <c r="I59"/>
  <c r="H59"/>
  <c r="G59"/>
  <c r="F59"/>
  <c r="E59"/>
  <c r="D59"/>
  <c r="A59"/>
  <c r="N58"/>
  <c r="M58"/>
  <c r="L58"/>
  <c r="K58"/>
  <c r="J58"/>
  <c r="I58"/>
  <c r="H58"/>
  <c r="F58"/>
  <c r="E58"/>
  <c r="D58"/>
  <c r="N57"/>
  <c r="M57"/>
  <c r="L57"/>
  <c r="K57"/>
  <c r="J57"/>
  <c r="I57"/>
  <c r="H57"/>
  <c r="F57"/>
  <c r="E57"/>
  <c r="D57"/>
  <c r="N56"/>
  <c r="M56"/>
  <c r="L56"/>
  <c r="K56"/>
  <c r="J56"/>
  <c r="I56"/>
  <c r="H56"/>
  <c r="G56"/>
  <c r="F56"/>
  <c r="E56"/>
  <c r="D56"/>
  <c r="A56"/>
  <c r="N55"/>
  <c r="M55"/>
  <c r="L55"/>
  <c r="K55"/>
  <c r="J55"/>
  <c r="I55"/>
  <c r="H55"/>
  <c r="G55"/>
  <c r="F55"/>
  <c r="E55"/>
  <c r="D55"/>
  <c r="A55"/>
  <c r="N54"/>
  <c r="M54"/>
  <c r="L54"/>
  <c r="K54"/>
  <c r="J54"/>
  <c r="I54"/>
  <c r="H54"/>
  <c r="G54"/>
  <c r="F54"/>
  <c r="E54"/>
  <c r="D54"/>
  <c r="A54"/>
  <c r="N53"/>
  <c r="M53"/>
  <c r="L53"/>
  <c r="K53"/>
  <c r="J53"/>
  <c r="I53"/>
  <c r="H53"/>
  <c r="G53"/>
  <c r="F53"/>
  <c r="E53"/>
  <c r="D53"/>
  <c r="A53"/>
  <c r="N52"/>
  <c r="M52"/>
  <c r="L52"/>
  <c r="K52"/>
  <c r="J52"/>
  <c r="I52"/>
  <c r="H52"/>
  <c r="G52"/>
  <c r="F52"/>
  <c r="E52"/>
  <c r="D52"/>
  <c r="N51"/>
  <c r="M51"/>
  <c r="L51"/>
  <c r="K51"/>
  <c r="J51"/>
  <c r="I51"/>
  <c r="H51"/>
  <c r="G51"/>
  <c r="F51"/>
  <c r="E51"/>
  <c r="D51"/>
  <c r="N50"/>
  <c r="M50"/>
  <c r="L50"/>
  <c r="K50"/>
  <c r="J50"/>
  <c r="I50"/>
  <c r="H50"/>
  <c r="G50"/>
  <c r="F50"/>
  <c r="E50"/>
  <c r="D50"/>
  <c r="N49"/>
  <c r="M49"/>
  <c r="L49"/>
  <c r="K49"/>
  <c r="J49"/>
  <c r="I49"/>
  <c r="H49"/>
  <c r="G49"/>
  <c r="F49"/>
  <c r="E49"/>
  <c r="D49"/>
  <c r="A49"/>
  <c r="N48"/>
  <c r="M48"/>
  <c r="L48"/>
  <c r="K48"/>
  <c r="J48"/>
  <c r="I48"/>
  <c r="H48"/>
  <c r="G48"/>
  <c r="F48"/>
  <c r="E48"/>
  <c r="D48"/>
  <c r="A48"/>
  <c r="N47"/>
  <c r="M47"/>
  <c r="L47"/>
  <c r="K47"/>
  <c r="J47"/>
  <c r="I47"/>
  <c r="H47"/>
  <c r="G47"/>
  <c r="F47"/>
  <c r="E47"/>
  <c r="D47"/>
  <c r="A47"/>
  <c r="N46"/>
  <c r="M46"/>
  <c r="L46"/>
  <c r="L61"/>
  <c r="K46"/>
  <c r="K61"/>
  <c r="J46"/>
  <c r="J61"/>
  <c r="I46"/>
  <c r="I61"/>
  <c r="H46"/>
  <c r="H61"/>
  <c r="G46"/>
  <c r="G61"/>
  <c r="F46"/>
  <c r="E46"/>
  <c r="D46"/>
  <c r="A46"/>
  <c r="N42"/>
  <c r="M42"/>
  <c r="L42"/>
  <c r="K42"/>
  <c r="J42"/>
  <c r="H42"/>
  <c r="F42"/>
  <c r="D42"/>
  <c r="B42"/>
  <c r="N41"/>
  <c r="M41"/>
  <c r="L41"/>
  <c r="K41"/>
  <c r="J41"/>
  <c r="I41"/>
  <c r="H41"/>
  <c r="G41"/>
  <c r="F41"/>
  <c r="E41"/>
  <c r="D41"/>
  <c r="B41"/>
  <c r="A41"/>
  <c r="N40"/>
  <c r="M40"/>
  <c r="L40"/>
  <c r="K40"/>
  <c r="J40"/>
  <c r="I40"/>
  <c r="H40"/>
  <c r="G40"/>
  <c r="F40"/>
  <c r="E40"/>
  <c r="D40"/>
  <c r="B40"/>
  <c r="A40"/>
  <c r="N39"/>
  <c r="M39"/>
  <c r="L39"/>
  <c r="K39"/>
  <c r="J39"/>
  <c r="I39"/>
  <c r="H39"/>
  <c r="G39"/>
  <c r="F39"/>
  <c r="E39"/>
  <c r="D39"/>
  <c r="A39"/>
  <c r="N38"/>
  <c r="M38"/>
  <c r="L38"/>
  <c r="K38"/>
  <c r="J38"/>
  <c r="I38"/>
  <c r="H38"/>
  <c r="G38"/>
  <c r="F38"/>
  <c r="E38"/>
  <c r="D38"/>
  <c r="B38"/>
  <c r="A38"/>
  <c r="N37"/>
  <c r="M37"/>
  <c r="L37"/>
  <c r="K37"/>
  <c r="J37"/>
  <c r="H37"/>
  <c r="F37"/>
  <c r="D37"/>
  <c r="B37"/>
  <c r="N36"/>
  <c r="M36"/>
  <c r="L36"/>
  <c r="K36"/>
  <c r="J36"/>
  <c r="H36"/>
  <c r="F36"/>
  <c r="E36"/>
  <c r="D36"/>
  <c r="B36"/>
  <c r="A36"/>
  <c r="N35"/>
  <c r="M35"/>
  <c r="L35"/>
  <c r="L44"/>
  <c r="K35"/>
  <c r="K44"/>
  <c r="J35"/>
  <c r="J44"/>
  <c r="J62"/>
  <c r="J33"/>
  <c r="I35"/>
  <c r="I44"/>
  <c r="H35"/>
  <c r="H44"/>
  <c r="G35"/>
  <c r="G44"/>
  <c r="F35"/>
  <c r="E35"/>
  <c r="D35"/>
  <c r="B35"/>
  <c r="A35"/>
  <c r="A33"/>
  <c r="C62"/>
  <c r="L30"/>
  <c r="K30"/>
  <c r="J30"/>
  <c r="I30"/>
  <c r="H30"/>
  <c r="G30"/>
  <c r="N25"/>
  <c r="M25"/>
  <c r="L25"/>
  <c r="K25"/>
  <c r="J25"/>
  <c r="I25"/>
  <c r="H25"/>
  <c r="G25"/>
  <c r="F25"/>
  <c r="E25"/>
  <c r="D25"/>
  <c r="B25"/>
  <c r="A25"/>
  <c r="N24"/>
  <c r="M24"/>
  <c r="L24"/>
  <c r="K24"/>
  <c r="J24"/>
  <c r="I24"/>
  <c r="H24"/>
  <c r="G24"/>
  <c r="F24"/>
  <c r="E24"/>
  <c r="D24"/>
  <c r="C24"/>
  <c r="B24"/>
  <c r="A24"/>
  <c r="N23"/>
  <c r="M23"/>
  <c r="L23"/>
  <c r="K23"/>
  <c r="J23"/>
  <c r="I23"/>
  <c r="H23"/>
  <c r="G23"/>
  <c r="F23"/>
  <c r="E23"/>
  <c r="D23"/>
  <c r="B23"/>
  <c r="A23"/>
  <c r="N22"/>
  <c r="M22"/>
  <c r="L22"/>
  <c r="L27"/>
  <c r="L31"/>
  <c r="L20"/>
  <c r="K22"/>
  <c r="K27"/>
  <c r="K31"/>
  <c r="K20"/>
  <c r="J22"/>
  <c r="J27"/>
  <c r="J31"/>
  <c r="J20"/>
  <c r="I22"/>
  <c r="I27"/>
  <c r="I31"/>
  <c r="I20"/>
  <c r="H22"/>
  <c r="H27"/>
  <c r="H31"/>
  <c r="H20"/>
  <c r="G22"/>
  <c r="G27"/>
  <c r="G31"/>
  <c r="G20"/>
  <c r="F22"/>
  <c r="E22"/>
  <c r="D22"/>
  <c r="C22"/>
  <c r="B22"/>
  <c r="A22"/>
  <c r="A20"/>
  <c r="C31"/>
  <c r="L17"/>
  <c r="K17"/>
  <c r="J17"/>
  <c r="I17"/>
  <c r="H17"/>
  <c r="G17"/>
  <c r="M15"/>
  <c r="F15"/>
  <c r="D15"/>
  <c r="N11"/>
  <c r="M11"/>
  <c r="L11"/>
  <c r="K11"/>
  <c r="J11"/>
  <c r="I11"/>
  <c r="H11"/>
  <c r="G11"/>
  <c r="F11"/>
  <c r="E11"/>
  <c r="D11"/>
  <c r="B11"/>
  <c r="A11"/>
  <c r="N10"/>
  <c r="M10"/>
  <c r="L10"/>
  <c r="K10"/>
  <c r="J10"/>
  <c r="I10"/>
  <c r="H10"/>
  <c r="G10"/>
  <c r="F10"/>
  <c r="E10"/>
  <c r="D10"/>
  <c r="B10"/>
  <c r="A10"/>
  <c r="N9"/>
  <c r="M9"/>
  <c r="L9"/>
  <c r="L13"/>
  <c r="K9"/>
  <c r="K13"/>
  <c r="J9"/>
  <c r="J13"/>
  <c r="I9"/>
  <c r="H9"/>
  <c r="H13"/>
  <c r="G9"/>
  <c r="G13"/>
  <c r="F9"/>
  <c r="E9"/>
  <c r="D9"/>
  <c r="B9"/>
  <c r="A9"/>
  <c r="A7"/>
  <c r="C18"/>
  <c r="M30" i="38"/>
  <c r="L30"/>
  <c r="J30"/>
  <c r="M29"/>
  <c r="L29"/>
  <c r="K29"/>
  <c r="J29"/>
  <c r="L24"/>
  <c r="K24"/>
  <c r="J24"/>
  <c r="I24"/>
  <c r="L22"/>
  <c r="K22"/>
  <c r="J22"/>
  <c r="I22"/>
  <c r="A17"/>
  <c r="A16"/>
  <c r="M14"/>
  <c r="L14"/>
  <c r="K14"/>
  <c r="I14"/>
  <c r="E14"/>
  <c r="D14"/>
  <c r="M13"/>
  <c r="L13"/>
  <c r="K13"/>
  <c r="I13"/>
  <c r="E13"/>
  <c r="D13"/>
  <c r="M12"/>
  <c r="L12"/>
  <c r="K12"/>
  <c r="I12"/>
  <c r="E12"/>
  <c r="D12"/>
  <c r="M11"/>
  <c r="L11"/>
  <c r="K11"/>
  <c r="I11"/>
  <c r="E11"/>
  <c r="D11"/>
  <c r="M10"/>
  <c r="L10"/>
  <c r="K10"/>
  <c r="I10"/>
  <c r="E10"/>
  <c r="D10"/>
  <c r="M9"/>
  <c r="L9"/>
  <c r="K9"/>
  <c r="I9"/>
  <c r="E9"/>
  <c r="D9"/>
  <c r="M8"/>
  <c r="L8"/>
  <c r="K8"/>
  <c r="I8"/>
  <c r="E8"/>
  <c r="D8"/>
  <c r="G39" i="37"/>
  <c r="L36"/>
  <c r="K36"/>
  <c r="I36"/>
  <c r="L35"/>
  <c r="K35"/>
  <c r="J35"/>
  <c r="I35"/>
  <c r="L30"/>
  <c r="K30"/>
  <c r="J30"/>
  <c r="I30"/>
  <c r="L28"/>
  <c r="K28"/>
  <c r="J28"/>
  <c r="I28"/>
  <c r="L25"/>
  <c r="K25"/>
  <c r="J25"/>
  <c r="A23"/>
  <c r="A22"/>
  <c r="L19"/>
  <c r="K19"/>
  <c r="J19"/>
  <c r="I19"/>
  <c r="H19"/>
  <c r="E19"/>
  <c r="D19"/>
  <c r="L18"/>
  <c r="K18"/>
  <c r="J18"/>
  <c r="I18"/>
  <c r="H18"/>
  <c r="G18"/>
  <c r="E18"/>
  <c r="D18"/>
  <c r="L17"/>
  <c r="K17"/>
  <c r="J17"/>
  <c r="I17"/>
  <c r="H17"/>
  <c r="G17"/>
  <c r="E17"/>
  <c r="D17"/>
  <c r="L16"/>
  <c r="K16"/>
  <c r="J16"/>
  <c r="H16"/>
  <c r="E16"/>
  <c r="D16"/>
  <c r="L15"/>
  <c r="K15"/>
  <c r="J15"/>
  <c r="H15"/>
  <c r="E15"/>
  <c r="D15"/>
  <c r="L14"/>
  <c r="K14"/>
  <c r="J14"/>
  <c r="H14"/>
  <c r="E14"/>
  <c r="D14"/>
  <c r="L13"/>
  <c r="K13"/>
  <c r="J13"/>
  <c r="H13"/>
  <c r="E13"/>
  <c r="D13"/>
  <c r="L12"/>
  <c r="K12"/>
  <c r="J12"/>
  <c r="H12"/>
  <c r="E12"/>
  <c r="D12"/>
  <c r="L11"/>
  <c r="K11"/>
  <c r="J11"/>
  <c r="H11"/>
  <c r="E11"/>
  <c r="D11"/>
  <c r="L10"/>
  <c r="H10"/>
  <c r="E10"/>
  <c r="D10"/>
  <c r="L9"/>
  <c r="K9"/>
  <c r="J9"/>
  <c r="H9"/>
  <c r="E9"/>
  <c r="D9"/>
  <c r="L8"/>
  <c r="K8"/>
  <c r="J8"/>
  <c r="H8"/>
  <c r="E8"/>
  <c r="D8"/>
  <c r="L231" i="36"/>
  <c r="K231"/>
  <c r="I231"/>
  <c r="L230"/>
  <c r="K230"/>
  <c r="J230"/>
  <c r="I230"/>
  <c r="L225"/>
  <c r="K225"/>
  <c r="J225"/>
  <c r="I225"/>
  <c r="L223"/>
  <c r="K223"/>
  <c r="J223"/>
  <c r="I223"/>
  <c r="U218"/>
  <c r="A218"/>
  <c r="U216"/>
  <c r="C215"/>
  <c r="B215"/>
  <c r="L214"/>
  <c r="K214"/>
  <c r="J214"/>
  <c r="I214"/>
  <c r="H214"/>
  <c r="G214"/>
  <c r="A214"/>
  <c r="U213"/>
  <c r="U211"/>
  <c r="A211"/>
  <c r="L210"/>
  <c r="K210"/>
  <c r="J210"/>
  <c r="I210"/>
  <c r="H210"/>
  <c r="A210"/>
  <c r="U209"/>
  <c r="G208"/>
  <c r="G210"/>
  <c r="G215"/>
  <c r="G206"/>
  <c r="U207"/>
  <c r="A207"/>
  <c r="U205"/>
  <c r="C204"/>
  <c r="B204"/>
  <c r="L203"/>
  <c r="K203"/>
  <c r="J203"/>
  <c r="I203"/>
  <c r="H203"/>
  <c r="G203"/>
  <c r="A203"/>
  <c r="U202"/>
  <c r="U200"/>
  <c r="A200"/>
  <c r="L199"/>
  <c r="K199"/>
  <c r="J199"/>
  <c r="I199"/>
  <c r="H199"/>
  <c r="A199"/>
  <c r="U198"/>
  <c r="G197"/>
  <c r="G199"/>
  <c r="G204"/>
  <c r="G195"/>
  <c r="U196"/>
  <c r="A196"/>
  <c r="U194"/>
  <c r="C193"/>
  <c r="B193"/>
  <c r="L192"/>
  <c r="K192"/>
  <c r="J192"/>
  <c r="I192"/>
  <c r="H192"/>
  <c r="G192"/>
  <c r="A192"/>
  <c r="U191"/>
  <c r="U189"/>
  <c r="A189"/>
  <c r="L188"/>
  <c r="K188"/>
  <c r="J188"/>
  <c r="I188"/>
  <c r="H188"/>
  <c r="A188"/>
  <c r="U187"/>
  <c r="G186"/>
  <c r="G188"/>
  <c r="G193"/>
  <c r="G184"/>
  <c r="U185"/>
  <c r="A185"/>
  <c r="U183"/>
  <c r="C182"/>
  <c r="B182"/>
  <c r="L181"/>
  <c r="K181"/>
  <c r="J181"/>
  <c r="I181"/>
  <c r="H181"/>
  <c r="G181"/>
  <c r="A181"/>
  <c r="U180"/>
  <c r="U178"/>
  <c r="A178"/>
  <c r="L177"/>
  <c r="K177"/>
  <c r="J177"/>
  <c r="I177"/>
  <c r="H177"/>
  <c r="A177"/>
  <c r="U176"/>
  <c r="G175"/>
  <c r="G177"/>
  <c r="G182"/>
  <c r="G173"/>
  <c r="U174"/>
  <c r="A174"/>
  <c r="U172"/>
  <c r="C171"/>
  <c r="B171"/>
  <c r="L170"/>
  <c r="K170"/>
  <c r="J170"/>
  <c r="I170"/>
  <c r="H170"/>
  <c r="G170"/>
  <c r="A170"/>
  <c r="U169"/>
  <c r="U167"/>
  <c r="A167"/>
  <c r="L166"/>
  <c r="K166"/>
  <c r="J166"/>
  <c r="I166"/>
  <c r="H166"/>
  <c r="A166"/>
  <c r="U165"/>
  <c r="G164"/>
  <c r="G166"/>
  <c r="G171"/>
  <c r="G162"/>
  <c r="U163"/>
  <c r="A163"/>
  <c r="U161"/>
  <c r="C160"/>
  <c r="B160"/>
  <c r="L159"/>
  <c r="K159"/>
  <c r="J159"/>
  <c r="I159"/>
  <c r="H159"/>
  <c r="G159"/>
  <c r="A159"/>
  <c r="U158"/>
  <c r="U156"/>
  <c r="A156"/>
  <c r="L155"/>
  <c r="K155"/>
  <c r="J155"/>
  <c r="I155"/>
  <c r="H155"/>
  <c r="A155"/>
  <c r="U154"/>
  <c r="G153"/>
  <c r="G155"/>
  <c r="G160"/>
  <c r="G151"/>
  <c r="U152"/>
  <c r="A152"/>
  <c r="U150"/>
  <c r="C149"/>
  <c r="B149"/>
  <c r="L148"/>
  <c r="K148"/>
  <c r="J148"/>
  <c r="I148"/>
  <c r="H148"/>
  <c r="G148"/>
  <c r="A148"/>
  <c r="U147"/>
  <c r="U145"/>
  <c r="A145"/>
  <c r="L144"/>
  <c r="K144"/>
  <c r="J144"/>
  <c r="I144"/>
  <c r="H144"/>
  <c r="A144"/>
  <c r="U143"/>
  <c r="G142"/>
  <c r="G144"/>
  <c r="U141"/>
  <c r="A141"/>
  <c r="U139"/>
  <c r="C138"/>
  <c r="B138"/>
  <c r="L137"/>
  <c r="K137"/>
  <c r="J137"/>
  <c r="I137"/>
  <c r="H137"/>
  <c r="G137"/>
  <c r="A137"/>
  <c r="U136"/>
  <c r="U135"/>
  <c r="U134"/>
  <c r="A134"/>
  <c r="L133"/>
  <c r="K133"/>
  <c r="J133"/>
  <c r="I133"/>
  <c r="H133"/>
  <c r="G133"/>
  <c r="A133"/>
  <c r="U132"/>
  <c r="U131"/>
  <c r="U130"/>
  <c r="A130"/>
  <c r="U128"/>
  <c r="C127"/>
  <c r="B127"/>
  <c r="L126"/>
  <c r="K126"/>
  <c r="J126"/>
  <c r="I126"/>
  <c r="H126"/>
  <c r="A126"/>
  <c r="U125"/>
  <c r="U124"/>
  <c r="U123"/>
  <c r="G123"/>
  <c r="G122"/>
  <c r="U121"/>
  <c r="G121"/>
  <c r="U120"/>
  <c r="G120"/>
  <c r="U119"/>
  <c r="G119"/>
  <c r="U118"/>
  <c r="G118"/>
  <c r="G126"/>
  <c r="U116"/>
  <c r="A116"/>
  <c r="L115"/>
  <c r="K115"/>
  <c r="J115"/>
  <c r="H115"/>
  <c r="H127"/>
  <c r="H106"/>
  <c r="A115"/>
  <c r="U114"/>
  <c r="G113"/>
  <c r="U112"/>
  <c r="G112"/>
  <c r="U111"/>
  <c r="G111"/>
  <c r="U110"/>
  <c r="G110"/>
  <c r="U109"/>
  <c r="G109"/>
  <c r="U108"/>
  <c r="I108"/>
  <c r="I115"/>
  <c r="E108"/>
  <c r="G108"/>
  <c r="U107"/>
  <c r="A107"/>
  <c r="U105"/>
  <c r="C104"/>
  <c r="B104"/>
  <c r="L103"/>
  <c r="K103"/>
  <c r="J103"/>
  <c r="I103"/>
  <c r="H103"/>
  <c r="A103"/>
  <c r="U102"/>
  <c r="U99"/>
  <c r="U98"/>
  <c r="G98"/>
  <c r="G103"/>
  <c r="U97"/>
  <c r="U96"/>
  <c r="U95"/>
  <c r="A95"/>
  <c r="L94"/>
  <c r="H94"/>
  <c r="A94"/>
  <c r="U93"/>
  <c r="U92"/>
  <c r="U91"/>
  <c r="U90"/>
  <c r="I90"/>
  <c r="S90"/>
  <c r="U89"/>
  <c r="S89"/>
  <c r="U88"/>
  <c r="G87"/>
  <c r="G86"/>
  <c r="U84"/>
  <c r="S83"/>
  <c r="K80"/>
  <c r="J80"/>
  <c r="E80"/>
  <c r="G80"/>
  <c r="U79"/>
  <c r="K79"/>
  <c r="K94"/>
  <c r="K104"/>
  <c r="K76"/>
  <c r="J79"/>
  <c r="J94"/>
  <c r="E79"/>
  <c r="G79"/>
  <c r="B79"/>
  <c r="U78"/>
  <c r="S78"/>
  <c r="G78"/>
  <c r="U77"/>
  <c r="A77"/>
  <c r="U75"/>
  <c r="C74"/>
  <c r="B74"/>
  <c r="J73"/>
  <c r="A73"/>
  <c r="U72"/>
  <c r="G71"/>
  <c r="U70"/>
  <c r="L70"/>
  <c r="K70"/>
  <c r="G70"/>
  <c r="G69"/>
  <c r="L68"/>
  <c r="L73"/>
  <c r="K68"/>
  <c r="I68"/>
  <c r="I73"/>
  <c r="H68"/>
  <c r="H73"/>
  <c r="G68"/>
  <c r="G73"/>
  <c r="U67"/>
  <c r="U66"/>
  <c r="U65"/>
  <c r="U64"/>
  <c r="U63"/>
  <c r="A63"/>
  <c r="L62"/>
  <c r="K62"/>
  <c r="J62"/>
  <c r="H62"/>
  <c r="A62"/>
  <c r="U61"/>
  <c r="U59"/>
  <c r="S59"/>
  <c r="U58"/>
  <c r="E58"/>
  <c r="G58"/>
  <c r="U57"/>
  <c r="E57"/>
  <c r="G57"/>
  <c r="G56"/>
  <c r="U55"/>
  <c r="U54"/>
  <c r="I54"/>
  <c r="E54"/>
  <c r="G54"/>
  <c r="U53"/>
  <c r="E53"/>
  <c r="G53"/>
  <c r="U52"/>
  <c r="G52"/>
  <c r="I52"/>
  <c r="U51"/>
  <c r="A51"/>
  <c r="U49"/>
  <c r="C48"/>
  <c r="B48"/>
  <c r="L47"/>
  <c r="K47"/>
  <c r="J47"/>
  <c r="I47"/>
  <c r="H47"/>
  <c r="G47"/>
  <c r="A47"/>
  <c r="U46"/>
  <c r="U45"/>
  <c r="A45"/>
  <c r="L44"/>
  <c r="K44"/>
  <c r="J44"/>
  <c r="H44"/>
  <c r="G44"/>
  <c r="A44"/>
  <c r="U43"/>
  <c r="U42"/>
  <c r="I41"/>
  <c r="I44"/>
  <c r="U40"/>
  <c r="S40"/>
  <c r="U39"/>
  <c r="A39"/>
  <c r="U37"/>
  <c r="C36"/>
  <c r="B36"/>
  <c r="L35"/>
  <c r="K35"/>
  <c r="J35"/>
  <c r="I35"/>
  <c r="H35"/>
  <c r="G35"/>
  <c r="A35"/>
  <c r="U34"/>
  <c r="U32"/>
  <c r="A32"/>
  <c r="L31"/>
  <c r="L36"/>
  <c r="L25"/>
  <c r="K31"/>
  <c r="K36"/>
  <c r="K25"/>
  <c r="H31"/>
  <c r="A31"/>
  <c r="U29"/>
  <c r="U28"/>
  <c r="U27"/>
  <c r="J27"/>
  <c r="J31"/>
  <c r="G27"/>
  <c r="U26"/>
  <c r="A26"/>
  <c r="U24"/>
  <c r="C23"/>
  <c r="B23"/>
  <c r="O21"/>
  <c r="L22"/>
  <c r="K22"/>
  <c r="J22"/>
  <c r="I22"/>
  <c r="H22"/>
  <c r="G22"/>
  <c r="A22"/>
  <c r="U21"/>
  <c r="U20"/>
  <c r="U18"/>
  <c r="U17"/>
  <c r="A17"/>
  <c r="H16"/>
  <c r="A16"/>
  <c r="U15"/>
  <c r="L14"/>
  <c r="L16"/>
  <c r="K14"/>
  <c r="K16"/>
  <c r="J14"/>
  <c r="J16"/>
  <c r="E14"/>
  <c r="G14"/>
  <c r="U13"/>
  <c r="G13"/>
  <c r="I13"/>
  <c r="I12"/>
  <c r="G12"/>
  <c r="U11"/>
  <c r="G11"/>
  <c r="I11"/>
  <c r="U10"/>
  <c r="G10"/>
  <c r="U9"/>
  <c r="S9"/>
  <c r="G9"/>
  <c r="U8"/>
  <c r="A8"/>
  <c r="L289" i="35"/>
  <c r="K289"/>
  <c r="J289"/>
  <c r="I289"/>
  <c r="L282"/>
  <c r="K282"/>
  <c r="J282"/>
  <c r="A279"/>
  <c r="A278"/>
  <c r="C276"/>
  <c r="B276"/>
  <c r="L275"/>
  <c r="K275"/>
  <c r="J275"/>
  <c r="I275"/>
  <c r="H275"/>
  <c r="G275"/>
  <c r="A275"/>
  <c r="A272"/>
  <c r="L271"/>
  <c r="K271"/>
  <c r="J271"/>
  <c r="I271"/>
  <c r="H271"/>
  <c r="A271"/>
  <c r="G269"/>
  <c r="G271"/>
  <c r="A268"/>
  <c r="C265"/>
  <c r="B265"/>
  <c r="L264"/>
  <c r="K264"/>
  <c r="J264"/>
  <c r="I264"/>
  <c r="H264"/>
  <c r="G264"/>
  <c r="A264"/>
  <c r="A261"/>
  <c r="L260"/>
  <c r="K260"/>
  <c r="J260"/>
  <c r="I260"/>
  <c r="H260"/>
  <c r="A260"/>
  <c r="G258"/>
  <c r="G260"/>
  <c r="A257"/>
  <c r="C254"/>
  <c r="B254"/>
  <c r="L253"/>
  <c r="K253"/>
  <c r="J253"/>
  <c r="I253"/>
  <c r="H253"/>
  <c r="G253"/>
  <c r="A253"/>
  <c r="A250"/>
  <c r="L249"/>
  <c r="K249"/>
  <c r="J249"/>
  <c r="I249"/>
  <c r="H249"/>
  <c r="A249"/>
  <c r="G247"/>
  <c r="G249"/>
  <c r="A246"/>
  <c r="C243"/>
  <c r="B243"/>
  <c r="L242"/>
  <c r="K242"/>
  <c r="J242"/>
  <c r="I242"/>
  <c r="H242"/>
  <c r="G242"/>
  <c r="A242"/>
  <c r="A239"/>
  <c r="L238"/>
  <c r="L243"/>
  <c r="L234"/>
  <c r="K238"/>
  <c r="J238"/>
  <c r="I238"/>
  <c r="H238"/>
  <c r="H243"/>
  <c r="H234"/>
  <c r="A238"/>
  <c r="G236"/>
  <c r="G238"/>
  <c r="A235"/>
  <c r="C232"/>
  <c r="B232"/>
  <c r="L231"/>
  <c r="K231"/>
  <c r="J231"/>
  <c r="I231"/>
  <c r="H231"/>
  <c r="G231"/>
  <c r="A231"/>
  <c r="A228"/>
  <c r="L227"/>
  <c r="K227"/>
  <c r="J227"/>
  <c r="I227"/>
  <c r="I232"/>
  <c r="I223"/>
  <c r="H227"/>
  <c r="A227"/>
  <c r="G225"/>
  <c r="G227"/>
  <c r="A224"/>
  <c r="C221"/>
  <c r="B221"/>
  <c r="L220"/>
  <c r="K220"/>
  <c r="J220"/>
  <c r="I220"/>
  <c r="H220"/>
  <c r="G220"/>
  <c r="A220"/>
  <c r="A217"/>
  <c r="L216"/>
  <c r="K216"/>
  <c r="J216"/>
  <c r="I216"/>
  <c r="H216"/>
  <c r="A216"/>
  <c r="G214"/>
  <c r="G216"/>
  <c r="A213"/>
  <c r="C210"/>
  <c r="B210"/>
  <c r="L209"/>
  <c r="K209"/>
  <c r="J209"/>
  <c r="I209"/>
  <c r="H209"/>
  <c r="G209"/>
  <c r="A209"/>
  <c r="A206"/>
  <c r="L205"/>
  <c r="K205"/>
  <c r="J205"/>
  <c r="I205"/>
  <c r="H205"/>
  <c r="A205"/>
  <c r="G203"/>
  <c r="G205"/>
  <c r="A202"/>
  <c r="C199"/>
  <c r="B199"/>
  <c r="L198"/>
  <c r="K198"/>
  <c r="J198"/>
  <c r="I198"/>
  <c r="H198"/>
  <c r="G198"/>
  <c r="A198"/>
  <c r="A195"/>
  <c r="L194"/>
  <c r="L199"/>
  <c r="L190"/>
  <c r="K194"/>
  <c r="J194"/>
  <c r="I194"/>
  <c r="H194"/>
  <c r="H199"/>
  <c r="H190"/>
  <c r="A194"/>
  <c r="G192"/>
  <c r="G194"/>
  <c r="A191"/>
  <c r="C188"/>
  <c r="B188"/>
  <c r="J187"/>
  <c r="I187"/>
  <c r="H187"/>
  <c r="B187"/>
  <c r="G185"/>
  <c r="L184"/>
  <c r="L187"/>
  <c r="K184"/>
  <c r="K187"/>
  <c r="G184"/>
  <c r="G187"/>
  <c r="A183"/>
  <c r="L182"/>
  <c r="K182"/>
  <c r="I182"/>
  <c r="H182"/>
  <c r="A182"/>
  <c r="J180"/>
  <c r="J182"/>
  <c r="G180"/>
  <c r="G182"/>
  <c r="C180"/>
  <c r="B180"/>
  <c r="A179"/>
  <c r="C176"/>
  <c r="B176"/>
  <c r="L175"/>
  <c r="K175"/>
  <c r="J175"/>
  <c r="I175"/>
  <c r="H175"/>
  <c r="G175"/>
  <c r="A175"/>
  <c r="A172"/>
  <c r="L171"/>
  <c r="L176"/>
  <c r="L167"/>
  <c r="K171"/>
  <c r="K176"/>
  <c r="K167"/>
  <c r="J171"/>
  <c r="J176"/>
  <c r="J167"/>
  <c r="I171"/>
  <c r="I176"/>
  <c r="I167"/>
  <c r="H171"/>
  <c r="H176"/>
  <c r="H167"/>
  <c r="A171"/>
  <c r="S169"/>
  <c r="G169"/>
  <c r="G171"/>
  <c r="B168"/>
  <c r="C165"/>
  <c r="B165"/>
  <c r="L164"/>
  <c r="K164"/>
  <c r="J164"/>
  <c r="I164"/>
  <c r="H164"/>
  <c r="G164"/>
  <c r="A164"/>
  <c r="A161"/>
  <c r="L160"/>
  <c r="L165"/>
  <c r="L156"/>
  <c r="J160"/>
  <c r="I160"/>
  <c r="A160"/>
  <c r="K158"/>
  <c r="K160"/>
  <c r="H158"/>
  <c r="H160"/>
  <c r="G158"/>
  <c r="G160"/>
  <c r="A157"/>
  <c r="C154"/>
  <c r="B154"/>
  <c r="J153"/>
  <c r="I153"/>
  <c r="H153"/>
  <c r="A153"/>
  <c r="S151"/>
  <c r="G151"/>
  <c r="G150"/>
  <c r="G149"/>
  <c r="L148"/>
  <c r="L153"/>
  <c r="K148"/>
  <c r="K153"/>
  <c r="G148"/>
  <c r="G153"/>
  <c r="B148"/>
  <c r="B149"/>
  <c r="A147"/>
  <c r="L146"/>
  <c r="K146"/>
  <c r="J146"/>
  <c r="H146"/>
  <c r="A146"/>
  <c r="S144"/>
  <c r="G144"/>
  <c r="E143"/>
  <c r="G143"/>
  <c r="E142"/>
  <c r="G142"/>
  <c r="E141"/>
  <c r="G141"/>
  <c r="I141"/>
  <c r="S141"/>
  <c r="S140"/>
  <c r="E140"/>
  <c r="G140"/>
  <c r="E139"/>
  <c r="G139"/>
  <c r="G146"/>
  <c r="A138"/>
  <c r="C135"/>
  <c r="B135"/>
  <c r="J134"/>
  <c r="A134"/>
  <c r="L132"/>
  <c r="G132"/>
  <c r="L131"/>
  <c r="K131"/>
  <c r="G131"/>
  <c r="G130"/>
  <c r="G129"/>
  <c r="G128"/>
  <c r="B128"/>
  <c r="B129"/>
  <c r="G127"/>
  <c r="L126"/>
  <c r="K126"/>
  <c r="I126"/>
  <c r="I134"/>
  <c r="H126"/>
  <c r="H134"/>
  <c r="G126"/>
  <c r="G134"/>
  <c r="A125"/>
  <c r="I124"/>
  <c r="H124"/>
  <c r="A124"/>
  <c r="G122"/>
  <c r="K121"/>
  <c r="K124"/>
  <c r="G121"/>
  <c r="L120"/>
  <c r="L124"/>
  <c r="G120"/>
  <c r="G119"/>
  <c r="B119"/>
  <c r="J118"/>
  <c r="J124"/>
  <c r="J135"/>
  <c r="J114"/>
  <c r="E118"/>
  <c r="G118"/>
  <c r="B118"/>
  <c r="E117"/>
  <c r="G117"/>
  <c r="G116"/>
  <c r="A115"/>
  <c r="C112"/>
  <c r="B112"/>
  <c r="L111"/>
  <c r="K111"/>
  <c r="J111"/>
  <c r="I111"/>
  <c r="H111"/>
  <c r="A111"/>
  <c r="G109"/>
  <c r="G111"/>
  <c r="A108"/>
  <c r="L107"/>
  <c r="K107"/>
  <c r="J107"/>
  <c r="A107"/>
  <c r="G105"/>
  <c r="I104"/>
  <c r="H104"/>
  <c r="G104"/>
  <c r="I103"/>
  <c r="H103"/>
  <c r="G103"/>
  <c r="G102"/>
  <c r="G107"/>
  <c r="A101"/>
  <c r="C98"/>
  <c r="B98"/>
  <c r="L97"/>
  <c r="K97"/>
  <c r="J97"/>
  <c r="I97"/>
  <c r="H97"/>
  <c r="G97"/>
  <c r="A97"/>
  <c r="A94"/>
  <c r="L93"/>
  <c r="K93"/>
  <c r="J93"/>
  <c r="I93"/>
  <c r="H93"/>
  <c r="A93"/>
  <c r="S91"/>
  <c r="G91"/>
  <c r="G93"/>
  <c r="A90"/>
  <c r="C87"/>
  <c r="B87"/>
  <c r="L86"/>
  <c r="K86"/>
  <c r="J86"/>
  <c r="I86"/>
  <c r="H86"/>
  <c r="G86"/>
  <c r="A86"/>
  <c r="A83"/>
  <c r="L82"/>
  <c r="K82"/>
  <c r="J82"/>
  <c r="H82"/>
  <c r="A82"/>
  <c r="G80"/>
  <c r="I79"/>
  <c r="I82"/>
  <c r="G79"/>
  <c r="A78"/>
  <c r="C75"/>
  <c r="B75"/>
  <c r="L74"/>
  <c r="K74"/>
  <c r="J74"/>
  <c r="I74"/>
  <c r="H74"/>
  <c r="G74"/>
  <c r="A74"/>
  <c r="A71"/>
  <c r="L70"/>
  <c r="H70"/>
  <c r="A70"/>
  <c r="K68"/>
  <c r="J68"/>
  <c r="E68"/>
  <c r="G68"/>
  <c r="E67"/>
  <c r="G67"/>
  <c r="K66"/>
  <c r="K70"/>
  <c r="J66"/>
  <c r="E66"/>
  <c r="G66"/>
  <c r="A65"/>
  <c r="C62"/>
  <c r="B62"/>
  <c r="H61"/>
  <c r="A61"/>
  <c r="J59"/>
  <c r="J61"/>
  <c r="E59"/>
  <c r="G59"/>
  <c r="L50"/>
  <c r="K50"/>
  <c r="L49"/>
  <c r="K49"/>
  <c r="K48"/>
  <c r="L47"/>
  <c r="K47"/>
  <c r="L46"/>
  <c r="K46"/>
  <c r="A45"/>
  <c r="H44"/>
  <c r="A44"/>
  <c r="K42"/>
  <c r="J42"/>
  <c r="E42"/>
  <c r="G42"/>
  <c r="K41"/>
  <c r="J41"/>
  <c r="E41"/>
  <c r="G41"/>
  <c r="B41"/>
  <c r="J40"/>
  <c r="E40"/>
  <c r="G40"/>
  <c r="I40"/>
  <c r="S40"/>
  <c r="I39"/>
  <c r="E39"/>
  <c r="G39"/>
  <c r="E38"/>
  <c r="G38"/>
  <c r="I38"/>
  <c r="L37"/>
  <c r="L44"/>
  <c r="K37"/>
  <c r="J37"/>
  <c r="E37"/>
  <c r="G37"/>
  <c r="G36"/>
  <c r="I36"/>
  <c r="S36"/>
  <c r="I35"/>
  <c r="E35"/>
  <c r="G35"/>
  <c r="A34"/>
  <c r="C31"/>
  <c r="B31"/>
  <c r="L30"/>
  <c r="K30"/>
  <c r="J30"/>
  <c r="I30"/>
  <c r="H30"/>
  <c r="G30"/>
  <c r="A30"/>
  <c r="A28"/>
  <c r="L27"/>
  <c r="L31"/>
  <c r="L20"/>
  <c r="K27"/>
  <c r="J27"/>
  <c r="H27"/>
  <c r="A27"/>
  <c r="S25"/>
  <c r="G25"/>
  <c r="G24"/>
  <c r="I24"/>
  <c r="G23"/>
  <c r="I23"/>
  <c r="G22"/>
  <c r="A21"/>
  <c r="C18"/>
  <c r="B18"/>
  <c r="O39"/>
  <c r="L17"/>
  <c r="K17"/>
  <c r="J17"/>
  <c r="I17"/>
  <c r="H17"/>
  <c r="G17"/>
  <c r="A17"/>
  <c r="A14"/>
  <c r="L13"/>
  <c r="K13"/>
  <c r="J13"/>
  <c r="H13"/>
  <c r="A13"/>
  <c r="S11"/>
  <c r="G11"/>
  <c r="G10"/>
  <c r="I10"/>
  <c r="G9"/>
  <c r="I9"/>
  <c r="A8"/>
  <c r="J145" i="32"/>
  <c r="I145"/>
  <c r="H145"/>
  <c r="J144"/>
  <c r="I144"/>
  <c r="H144"/>
  <c r="H142"/>
  <c r="J136"/>
  <c r="I136"/>
  <c r="H136"/>
  <c r="A134"/>
  <c r="C130"/>
  <c r="J129"/>
  <c r="I129"/>
  <c r="H129"/>
  <c r="G129"/>
  <c r="L127"/>
  <c r="P125"/>
  <c r="P124"/>
  <c r="P123"/>
  <c r="P122"/>
  <c r="P121"/>
  <c r="P120"/>
  <c r="F120"/>
  <c r="P119"/>
  <c r="F119"/>
  <c r="P118"/>
  <c r="F118"/>
  <c r="J116"/>
  <c r="J130"/>
  <c r="J92"/>
  <c r="I116"/>
  <c r="I130"/>
  <c r="I92"/>
  <c r="H116"/>
  <c r="H130"/>
  <c r="H92"/>
  <c r="G116"/>
  <c r="G130"/>
  <c r="P113"/>
  <c r="P112"/>
  <c r="P111"/>
  <c r="P110"/>
  <c r="P109"/>
  <c r="P108"/>
  <c r="P107"/>
  <c r="P106"/>
  <c r="P105"/>
  <c r="P104"/>
  <c r="P103"/>
  <c r="P102"/>
  <c r="P101"/>
  <c r="P100"/>
  <c r="P99"/>
  <c r="P98"/>
  <c r="P97"/>
  <c r="P96"/>
  <c r="F96"/>
  <c r="P95"/>
  <c r="F95"/>
  <c r="P94"/>
  <c r="F94"/>
  <c r="J89"/>
  <c r="I89"/>
  <c r="G89"/>
  <c r="P87"/>
  <c r="P86"/>
  <c r="K86"/>
  <c r="P85"/>
  <c r="P84"/>
  <c r="K84"/>
  <c r="P82"/>
  <c r="K82"/>
  <c r="P81"/>
  <c r="K81"/>
  <c r="H80"/>
  <c r="H89"/>
  <c r="J78"/>
  <c r="I78"/>
  <c r="H78"/>
  <c r="G78"/>
  <c r="P75"/>
  <c r="P73"/>
  <c r="F73"/>
  <c r="P72"/>
  <c r="K72"/>
  <c r="P70"/>
  <c r="F70"/>
  <c r="P69"/>
  <c r="F69"/>
  <c r="P68"/>
  <c r="K68"/>
  <c r="F68"/>
  <c r="A66"/>
  <c r="C90"/>
  <c r="J61"/>
  <c r="I61"/>
  <c r="H61"/>
  <c r="G61"/>
  <c r="P59"/>
  <c r="P58"/>
  <c r="P57"/>
  <c r="P56"/>
  <c r="I54"/>
  <c r="H54"/>
  <c r="G54"/>
  <c r="P52"/>
  <c r="P51"/>
  <c r="P50"/>
  <c r="P49"/>
  <c r="P48"/>
  <c r="P47"/>
  <c r="P46"/>
  <c r="D46"/>
  <c r="P45"/>
  <c r="D45"/>
  <c r="J44"/>
  <c r="J54"/>
  <c r="D44"/>
  <c r="P43"/>
  <c r="J38"/>
  <c r="I38"/>
  <c r="H38"/>
  <c r="G38"/>
  <c r="P36"/>
  <c r="P35"/>
  <c r="P34"/>
  <c r="P33"/>
  <c r="P32"/>
  <c r="P31"/>
  <c r="P30"/>
  <c r="J28"/>
  <c r="I28"/>
  <c r="H28"/>
  <c r="G28"/>
  <c r="P26"/>
  <c r="P25"/>
  <c r="P24"/>
  <c r="P23"/>
  <c r="P22"/>
  <c r="P21"/>
  <c r="P20"/>
  <c r="P19"/>
  <c r="P18"/>
  <c r="P17"/>
  <c r="P16"/>
  <c r="P15"/>
  <c r="P14"/>
  <c r="P13"/>
  <c r="P12"/>
  <c r="P11"/>
  <c r="P10"/>
  <c r="F10"/>
  <c r="D10"/>
  <c r="A10"/>
  <c r="P9"/>
  <c r="F9"/>
  <c r="D9"/>
  <c r="A9"/>
  <c r="P8"/>
  <c r="F8"/>
  <c r="D8"/>
  <c r="A8"/>
  <c r="A6"/>
  <c r="C39"/>
  <c r="J166" i="34"/>
  <c r="I166"/>
  <c r="H166"/>
  <c r="J164"/>
  <c r="I164"/>
  <c r="H164"/>
  <c r="A160"/>
  <c r="A159"/>
  <c r="C157"/>
  <c r="J156"/>
  <c r="I156"/>
  <c r="H156"/>
  <c r="G156"/>
  <c r="P154"/>
  <c r="P153"/>
  <c r="J151"/>
  <c r="I151"/>
  <c r="H151"/>
  <c r="G151"/>
  <c r="P149"/>
  <c r="P148"/>
  <c r="P147"/>
  <c r="P146"/>
  <c r="P145"/>
  <c r="P144"/>
  <c r="P143"/>
  <c r="P142"/>
  <c r="P141"/>
  <c r="C137"/>
  <c r="J136"/>
  <c r="I136"/>
  <c r="H136"/>
  <c r="G136"/>
  <c r="P134"/>
  <c r="P133"/>
  <c r="A133"/>
  <c r="J131"/>
  <c r="I131"/>
  <c r="H131"/>
  <c r="G131"/>
  <c r="P129"/>
  <c r="P128"/>
  <c r="P127"/>
  <c r="P126"/>
  <c r="P125"/>
  <c r="P124"/>
  <c r="P123"/>
  <c r="P122"/>
  <c r="P121"/>
  <c r="P120"/>
  <c r="P119"/>
  <c r="P118"/>
  <c r="P117"/>
  <c r="P116"/>
  <c r="C112"/>
  <c r="J111"/>
  <c r="I111"/>
  <c r="H111"/>
  <c r="G111"/>
  <c r="P110"/>
  <c r="A110"/>
  <c r="P109"/>
  <c r="A109"/>
  <c r="P108"/>
  <c r="A108"/>
  <c r="P107"/>
  <c r="F107"/>
  <c r="P106"/>
  <c r="J104"/>
  <c r="I104"/>
  <c r="H104"/>
  <c r="G104"/>
  <c r="P102"/>
  <c r="P101"/>
  <c r="P100"/>
  <c r="A100"/>
  <c r="P99"/>
  <c r="A99"/>
  <c r="P98"/>
  <c r="A98"/>
  <c r="P97"/>
  <c r="A97"/>
  <c r="C93"/>
  <c r="J92"/>
  <c r="I92"/>
  <c r="H92"/>
  <c r="G92"/>
  <c r="P90"/>
  <c r="P89"/>
  <c r="P88"/>
  <c r="P87"/>
  <c r="P86"/>
  <c r="P85"/>
  <c r="P84"/>
  <c r="P83"/>
  <c r="P82"/>
  <c r="P81"/>
  <c r="A81"/>
  <c r="P80"/>
  <c r="A80"/>
  <c r="P79"/>
  <c r="A79"/>
  <c r="P78"/>
  <c r="A78"/>
  <c r="P77"/>
  <c r="A77"/>
  <c r="J75"/>
  <c r="I75"/>
  <c r="H75"/>
  <c r="G75"/>
  <c r="P73"/>
  <c r="P72"/>
  <c r="P71"/>
  <c r="P70"/>
  <c r="P69"/>
  <c r="P68"/>
  <c r="P67"/>
  <c r="P66"/>
  <c r="P65"/>
  <c r="P64"/>
  <c r="P63"/>
  <c r="P62"/>
  <c r="P61"/>
  <c r="A61"/>
  <c r="P60"/>
  <c r="A60"/>
  <c r="C56"/>
  <c r="J55"/>
  <c r="I55"/>
  <c r="H55"/>
  <c r="G55"/>
  <c r="P54"/>
  <c r="A54"/>
  <c r="P53"/>
  <c r="A53"/>
  <c r="P52"/>
  <c r="A52"/>
  <c r="J50"/>
  <c r="I50"/>
  <c r="H50"/>
  <c r="G50"/>
  <c r="P49"/>
  <c r="A49"/>
  <c r="C45"/>
  <c r="J44"/>
  <c r="I44"/>
  <c r="H44"/>
  <c r="G44"/>
  <c r="P43"/>
  <c r="J41"/>
  <c r="I41"/>
  <c r="H41"/>
  <c r="G41"/>
  <c r="P39"/>
  <c r="P38"/>
  <c r="P37"/>
  <c r="P36"/>
  <c r="P35"/>
  <c r="A35"/>
  <c r="P34"/>
  <c r="F34"/>
  <c r="A34"/>
  <c r="C30"/>
  <c r="J29"/>
  <c r="J30"/>
  <c r="I29"/>
  <c r="I30"/>
  <c r="H29"/>
  <c r="H30"/>
  <c r="G29"/>
  <c r="G30"/>
  <c r="P27"/>
  <c r="P26"/>
  <c r="P25"/>
  <c r="A25"/>
  <c r="P24"/>
  <c r="A24"/>
  <c r="P23"/>
  <c r="A23"/>
  <c r="C19"/>
  <c r="J18"/>
  <c r="I18"/>
  <c r="H18"/>
  <c r="G18"/>
  <c r="P16"/>
  <c r="E16"/>
  <c r="A16"/>
  <c r="P15"/>
  <c r="A15"/>
  <c r="J13"/>
  <c r="I13"/>
  <c r="H13"/>
  <c r="P11"/>
  <c r="P10"/>
  <c r="A10"/>
  <c r="P9"/>
  <c r="A9"/>
  <c r="P8"/>
  <c r="G8"/>
  <c r="G13"/>
  <c r="F8"/>
  <c r="E8"/>
  <c r="A8"/>
  <c r="L20" i="30"/>
  <c r="K20"/>
  <c r="I20"/>
  <c r="L19"/>
  <c r="K19"/>
  <c r="J19"/>
  <c r="J17"/>
  <c r="I19"/>
  <c r="I17"/>
  <c r="A16"/>
  <c r="C13"/>
  <c r="B13"/>
  <c r="A13"/>
  <c r="C12"/>
  <c r="B12"/>
  <c r="A12"/>
  <c r="C11"/>
  <c r="B11"/>
  <c r="A11"/>
  <c r="C10"/>
  <c r="B10"/>
  <c r="A10"/>
  <c r="C9"/>
  <c r="B9"/>
  <c r="A9"/>
  <c r="C8"/>
  <c r="B8"/>
  <c r="A8"/>
  <c r="C7"/>
  <c r="B7"/>
  <c r="A7"/>
  <c r="G29" i="27"/>
  <c r="L26"/>
  <c r="K26"/>
  <c r="I26"/>
  <c r="L25"/>
  <c r="K25"/>
  <c r="J25"/>
  <c r="J23"/>
  <c r="I25"/>
  <c r="I23"/>
  <c r="A22"/>
  <c r="C18"/>
  <c r="B18"/>
  <c r="L17"/>
  <c r="K17"/>
  <c r="J17"/>
  <c r="I17"/>
  <c r="H17"/>
  <c r="G17"/>
  <c r="F17"/>
  <c r="E17"/>
  <c r="D17"/>
  <c r="C17"/>
  <c r="B17"/>
  <c r="L16"/>
  <c r="K16"/>
  <c r="J16"/>
  <c r="I16"/>
  <c r="H16"/>
  <c r="G16"/>
  <c r="F16"/>
  <c r="E16"/>
  <c r="D16"/>
  <c r="C16"/>
  <c r="B16"/>
  <c r="C15"/>
  <c r="B15"/>
  <c r="C14"/>
  <c r="B14"/>
  <c r="C13"/>
  <c r="B13"/>
  <c r="C12"/>
  <c r="B12"/>
  <c r="C11"/>
  <c r="B11"/>
  <c r="C10"/>
  <c r="B10"/>
  <c r="C9"/>
  <c r="B9"/>
  <c r="C8"/>
  <c r="B8"/>
  <c r="C7"/>
  <c r="B7"/>
  <c r="L222" i="21"/>
  <c r="K222"/>
  <c r="I222"/>
  <c r="L221"/>
  <c r="K221"/>
  <c r="J221"/>
  <c r="J219"/>
  <c r="I221"/>
  <c r="I219"/>
  <c r="A218"/>
  <c r="A217"/>
  <c r="N212"/>
  <c r="M212"/>
  <c r="L212"/>
  <c r="L214"/>
  <c r="K212"/>
  <c r="K214"/>
  <c r="J212"/>
  <c r="J214"/>
  <c r="I212"/>
  <c r="I214"/>
  <c r="H212"/>
  <c r="H214"/>
  <c r="G212"/>
  <c r="G214"/>
  <c r="F212"/>
  <c r="E212"/>
  <c r="D212"/>
  <c r="N208"/>
  <c r="M208"/>
  <c r="L208"/>
  <c r="L210"/>
  <c r="K208"/>
  <c r="K210"/>
  <c r="J208"/>
  <c r="J210"/>
  <c r="I208"/>
  <c r="I210"/>
  <c r="H208"/>
  <c r="H210"/>
  <c r="F208"/>
  <c r="E208"/>
  <c r="D208"/>
  <c r="A206"/>
  <c r="C215"/>
  <c r="N201"/>
  <c r="M201"/>
  <c r="L201"/>
  <c r="L203"/>
  <c r="K201"/>
  <c r="K203"/>
  <c r="J201"/>
  <c r="J203"/>
  <c r="I201"/>
  <c r="I203"/>
  <c r="H201"/>
  <c r="H203"/>
  <c r="G201"/>
  <c r="G203"/>
  <c r="F201"/>
  <c r="E201"/>
  <c r="D201"/>
  <c r="N197"/>
  <c r="M197"/>
  <c r="L197"/>
  <c r="L199"/>
  <c r="K197"/>
  <c r="K199"/>
  <c r="J197"/>
  <c r="J199"/>
  <c r="I197"/>
  <c r="I199"/>
  <c r="H197"/>
  <c r="H199"/>
  <c r="F197"/>
  <c r="E197"/>
  <c r="D197"/>
  <c r="A195"/>
  <c r="C204"/>
  <c r="N190"/>
  <c r="M190"/>
  <c r="L190"/>
  <c r="K190"/>
  <c r="K192"/>
  <c r="J190"/>
  <c r="J192"/>
  <c r="I190"/>
  <c r="H190"/>
  <c r="G190"/>
  <c r="G192"/>
  <c r="F190"/>
  <c r="E190"/>
  <c r="D190"/>
  <c r="N186"/>
  <c r="M186"/>
  <c r="L186"/>
  <c r="L188"/>
  <c r="K186"/>
  <c r="K188"/>
  <c r="J186"/>
  <c r="J188"/>
  <c r="I186"/>
  <c r="H186"/>
  <c r="H188"/>
  <c r="F186"/>
  <c r="E186"/>
  <c r="D186"/>
  <c r="A184"/>
  <c r="C193"/>
  <c r="N179"/>
  <c r="M179"/>
  <c r="L179"/>
  <c r="K179"/>
  <c r="K181"/>
  <c r="J179"/>
  <c r="I179"/>
  <c r="H179"/>
  <c r="G179"/>
  <c r="G181"/>
  <c r="F179"/>
  <c r="E179"/>
  <c r="D179"/>
  <c r="N175"/>
  <c r="M175"/>
  <c r="L175"/>
  <c r="K175"/>
  <c r="J175"/>
  <c r="I175"/>
  <c r="I177"/>
  <c r="H175"/>
  <c r="F175"/>
  <c r="E175"/>
  <c r="D175"/>
  <c r="A173"/>
  <c r="C182"/>
  <c r="N168"/>
  <c r="M168"/>
  <c r="L168"/>
  <c r="K168"/>
  <c r="K170"/>
  <c r="J168"/>
  <c r="I168"/>
  <c r="I170"/>
  <c r="H168"/>
  <c r="G168"/>
  <c r="F168"/>
  <c r="E168"/>
  <c r="D168"/>
  <c r="N164"/>
  <c r="M164"/>
  <c r="L164"/>
  <c r="K164"/>
  <c r="K166"/>
  <c r="J164"/>
  <c r="J166"/>
  <c r="I164"/>
  <c r="I166"/>
  <c r="H164"/>
  <c r="F164"/>
  <c r="E164"/>
  <c r="D164"/>
  <c r="A162"/>
  <c r="C171"/>
  <c r="N157"/>
  <c r="M157"/>
  <c r="L157"/>
  <c r="L159"/>
  <c r="K157"/>
  <c r="K159"/>
  <c r="J157"/>
  <c r="J159"/>
  <c r="I157"/>
  <c r="H157"/>
  <c r="H159"/>
  <c r="G157"/>
  <c r="G159"/>
  <c r="F157"/>
  <c r="E157"/>
  <c r="D157"/>
  <c r="N153"/>
  <c r="M153"/>
  <c r="L153"/>
  <c r="L155"/>
  <c r="K153"/>
  <c r="K155"/>
  <c r="J153"/>
  <c r="J155"/>
  <c r="I153"/>
  <c r="H153"/>
  <c r="H155"/>
  <c r="F153"/>
  <c r="E153"/>
  <c r="D153"/>
  <c r="A151"/>
  <c r="C160"/>
  <c r="N146"/>
  <c r="M146"/>
  <c r="L146"/>
  <c r="L148"/>
  <c r="K146"/>
  <c r="K148"/>
  <c r="J146"/>
  <c r="J148"/>
  <c r="I146"/>
  <c r="H146"/>
  <c r="H148"/>
  <c r="G146"/>
  <c r="G148"/>
  <c r="F146"/>
  <c r="E146"/>
  <c r="D146"/>
  <c r="N142"/>
  <c r="M142"/>
  <c r="L142"/>
  <c r="L144"/>
  <c r="K142"/>
  <c r="K144"/>
  <c r="J142"/>
  <c r="I142"/>
  <c r="I144"/>
  <c r="H142"/>
  <c r="H144"/>
  <c r="F142"/>
  <c r="E142"/>
  <c r="D142"/>
  <c r="A140"/>
  <c r="C149"/>
  <c r="N135"/>
  <c r="M135"/>
  <c r="L135"/>
  <c r="L137"/>
  <c r="K135"/>
  <c r="J135"/>
  <c r="I135"/>
  <c r="I137"/>
  <c r="H135"/>
  <c r="H137"/>
  <c r="G135"/>
  <c r="F135"/>
  <c r="E135"/>
  <c r="D135"/>
  <c r="B135"/>
  <c r="A135"/>
  <c r="L133"/>
  <c r="K133"/>
  <c r="J133"/>
  <c r="I133"/>
  <c r="H133"/>
  <c r="G133"/>
  <c r="A129"/>
  <c r="C138"/>
  <c r="N124"/>
  <c r="M124"/>
  <c r="L124"/>
  <c r="K124"/>
  <c r="J124"/>
  <c r="I124"/>
  <c r="H124"/>
  <c r="G124"/>
  <c r="F124"/>
  <c r="E124"/>
  <c r="D124"/>
  <c r="B124"/>
  <c r="A124"/>
  <c r="N123"/>
  <c r="M123"/>
  <c r="L123"/>
  <c r="K123"/>
  <c r="J123"/>
  <c r="I123"/>
  <c r="H123"/>
  <c r="G123"/>
  <c r="F123"/>
  <c r="E123"/>
  <c r="D123"/>
  <c r="B123"/>
  <c r="A123"/>
  <c r="N122"/>
  <c r="M122"/>
  <c r="L122"/>
  <c r="K122"/>
  <c r="J122"/>
  <c r="I122"/>
  <c r="H122"/>
  <c r="F122"/>
  <c r="E122"/>
  <c r="D122"/>
  <c r="B122"/>
  <c r="N121"/>
  <c r="M121"/>
  <c r="L121"/>
  <c r="K121"/>
  <c r="J121"/>
  <c r="I121"/>
  <c r="H121"/>
  <c r="G121"/>
  <c r="F121"/>
  <c r="E121"/>
  <c r="D121"/>
  <c r="B121"/>
  <c r="A121"/>
  <c r="N120"/>
  <c r="M120"/>
  <c r="L120"/>
  <c r="K120"/>
  <c r="J120"/>
  <c r="I120"/>
  <c r="H120"/>
  <c r="G120"/>
  <c r="F120"/>
  <c r="E120"/>
  <c r="D120"/>
  <c r="B120"/>
  <c r="A120"/>
  <c r="N119"/>
  <c r="M119"/>
  <c r="L119"/>
  <c r="K119"/>
  <c r="J119"/>
  <c r="I119"/>
  <c r="H119"/>
  <c r="G119"/>
  <c r="F119"/>
  <c r="E119"/>
  <c r="D119"/>
  <c r="B119"/>
  <c r="A119"/>
  <c r="N118"/>
  <c r="M118"/>
  <c r="L118"/>
  <c r="K118"/>
  <c r="J118"/>
  <c r="I118"/>
  <c r="H118"/>
  <c r="G118"/>
  <c r="F118"/>
  <c r="E118"/>
  <c r="D118"/>
  <c r="B118"/>
  <c r="A118"/>
  <c r="N117"/>
  <c r="M117"/>
  <c r="L117"/>
  <c r="K117"/>
  <c r="J117"/>
  <c r="I117"/>
  <c r="H117"/>
  <c r="G117"/>
  <c r="F117"/>
  <c r="E117"/>
  <c r="D117"/>
  <c r="B117"/>
  <c r="A117"/>
  <c r="N116"/>
  <c r="M116"/>
  <c r="L116"/>
  <c r="K116"/>
  <c r="J116"/>
  <c r="I116"/>
  <c r="H116"/>
  <c r="G116"/>
  <c r="F116"/>
  <c r="E116"/>
  <c r="D116"/>
  <c r="B116"/>
  <c r="A116"/>
  <c r="M112"/>
  <c r="L112"/>
  <c r="K112"/>
  <c r="J112"/>
  <c r="I112"/>
  <c r="H112"/>
  <c r="G112"/>
  <c r="F112"/>
  <c r="E112"/>
  <c r="D112"/>
  <c r="B112"/>
  <c r="A112"/>
  <c r="N111"/>
  <c r="M111"/>
  <c r="L111"/>
  <c r="K111"/>
  <c r="J111"/>
  <c r="I111"/>
  <c r="H111"/>
  <c r="G111"/>
  <c r="F111"/>
  <c r="E111"/>
  <c r="D111"/>
  <c r="B111"/>
  <c r="A111"/>
  <c r="N110"/>
  <c r="M110"/>
  <c r="L110"/>
  <c r="K110"/>
  <c r="J110"/>
  <c r="I110"/>
  <c r="H110"/>
  <c r="G110"/>
  <c r="F110"/>
  <c r="E110"/>
  <c r="D110"/>
  <c r="B110"/>
  <c r="A110"/>
  <c r="N109"/>
  <c r="M109"/>
  <c r="L109"/>
  <c r="K109"/>
  <c r="J109"/>
  <c r="I109"/>
  <c r="H109"/>
  <c r="G109"/>
  <c r="F109"/>
  <c r="E109"/>
  <c r="D109"/>
  <c r="B109"/>
  <c r="A109"/>
  <c r="N108"/>
  <c r="M108"/>
  <c r="L108"/>
  <c r="L114"/>
  <c r="K108"/>
  <c r="K114"/>
  <c r="J108"/>
  <c r="J114"/>
  <c r="I108"/>
  <c r="I114"/>
  <c r="H108"/>
  <c r="H114"/>
  <c r="G108"/>
  <c r="G114"/>
  <c r="F108"/>
  <c r="E108"/>
  <c r="D108"/>
  <c r="B108"/>
  <c r="A108"/>
  <c r="A106"/>
  <c r="C127"/>
  <c r="N101"/>
  <c r="M101"/>
  <c r="L101"/>
  <c r="K101"/>
  <c r="J101"/>
  <c r="I101"/>
  <c r="H101"/>
  <c r="G101"/>
  <c r="F101"/>
  <c r="E101"/>
  <c r="D101"/>
  <c r="B101"/>
  <c r="N100"/>
  <c r="M100"/>
  <c r="L100"/>
  <c r="K100"/>
  <c r="J100"/>
  <c r="I100"/>
  <c r="H100"/>
  <c r="G100"/>
  <c r="F100"/>
  <c r="E100"/>
  <c r="D100"/>
  <c r="B100"/>
  <c r="A100"/>
  <c r="N99"/>
  <c r="M99"/>
  <c r="L99"/>
  <c r="K99"/>
  <c r="J99"/>
  <c r="I99"/>
  <c r="H99"/>
  <c r="G99"/>
  <c r="F99"/>
  <c r="E99"/>
  <c r="D99"/>
  <c r="B99"/>
  <c r="A99"/>
  <c r="N98"/>
  <c r="M98"/>
  <c r="L98"/>
  <c r="K98"/>
  <c r="J98"/>
  <c r="I98"/>
  <c r="H98"/>
  <c r="G98"/>
  <c r="F98"/>
  <c r="E98"/>
  <c r="D98"/>
  <c r="B98"/>
  <c r="A98"/>
  <c r="N97"/>
  <c r="M97"/>
  <c r="L97"/>
  <c r="K97"/>
  <c r="J97"/>
  <c r="I97"/>
  <c r="H97"/>
  <c r="G97"/>
  <c r="F97"/>
  <c r="E97"/>
  <c r="D97"/>
  <c r="B97"/>
  <c r="A97"/>
  <c r="N96"/>
  <c r="M96"/>
  <c r="L96"/>
  <c r="L103"/>
  <c r="K96"/>
  <c r="K103"/>
  <c r="J96"/>
  <c r="I96"/>
  <c r="H96"/>
  <c r="H103"/>
  <c r="G96"/>
  <c r="G103"/>
  <c r="F96"/>
  <c r="E96"/>
  <c r="D96"/>
  <c r="B96"/>
  <c r="A96"/>
  <c r="A95"/>
  <c r="N92"/>
  <c r="M92"/>
  <c r="L92"/>
  <c r="K92"/>
  <c r="J92"/>
  <c r="I92"/>
  <c r="H92"/>
  <c r="G92"/>
  <c r="F92"/>
  <c r="E92"/>
  <c r="D92"/>
  <c r="B92"/>
  <c r="A92"/>
  <c r="N91"/>
  <c r="M91"/>
  <c r="L91"/>
  <c r="K91"/>
  <c r="J91"/>
  <c r="I91"/>
  <c r="H91"/>
  <c r="G91"/>
  <c r="F91"/>
  <c r="E91"/>
  <c r="D91"/>
  <c r="B91"/>
  <c r="A91"/>
  <c r="N90"/>
  <c r="M90"/>
  <c r="L90"/>
  <c r="K90"/>
  <c r="J90"/>
  <c r="I90"/>
  <c r="H90"/>
  <c r="G90"/>
  <c r="F90"/>
  <c r="E90"/>
  <c r="D90"/>
  <c r="B90"/>
  <c r="A90"/>
  <c r="N89"/>
  <c r="M89"/>
  <c r="L89"/>
  <c r="K89"/>
  <c r="J89"/>
  <c r="I89"/>
  <c r="H89"/>
  <c r="G89"/>
  <c r="F89"/>
  <c r="E89"/>
  <c r="D89"/>
  <c r="B89"/>
  <c r="A89"/>
  <c r="N88"/>
  <c r="M88"/>
  <c r="L88"/>
  <c r="K88"/>
  <c r="J88"/>
  <c r="I88"/>
  <c r="H88"/>
  <c r="G88"/>
  <c r="F88"/>
  <c r="E88"/>
  <c r="D88"/>
  <c r="B88"/>
  <c r="A88"/>
  <c r="N87"/>
  <c r="M87"/>
  <c r="L87"/>
  <c r="K87"/>
  <c r="J87"/>
  <c r="H87"/>
  <c r="F87"/>
  <c r="E87"/>
  <c r="D87"/>
  <c r="B87"/>
  <c r="N86"/>
  <c r="M86"/>
  <c r="L86"/>
  <c r="K86"/>
  <c r="J86"/>
  <c r="H86"/>
  <c r="F86"/>
  <c r="E86"/>
  <c r="D86"/>
  <c r="B86"/>
  <c r="N85"/>
  <c r="M85"/>
  <c r="L85"/>
  <c r="K85"/>
  <c r="J85"/>
  <c r="H85"/>
  <c r="F85"/>
  <c r="E85"/>
  <c r="D85"/>
  <c r="B85"/>
  <c r="N84"/>
  <c r="M84"/>
  <c r="L84"/>
  <c r="K84"/>
  <c r="J84"/>
  <c r="I84"/>
  <c r="H84"/>
  <c r="G84"/>
  <c r="F84"/>
  <c r="E84"/>
  <c r="D84"/>
  <c r="B84"/>
  <c r="A84"/>
  <c r="N83"/>
  <c r="M83"/>
  <c r="L83"/>
  <c r="K83"/>
  <c r="J83"/>
  <c r="H83"/>
  <c r="F83"/>
  <c r="E83"/>
  <c r="D83"/>
  <c r="B83"/>
  <c r="N82"/>
  <c r="M82"/>
  <c r="L82"/>
  <c r="K82"/>
  <c r="J82"/>
  <c r="H82"/>
  <c r="F82"/>
  <c r="E82"/>
  <c r="D82"/>
  <c r="B82"/>
  <c r="N81"/>
  <c r="M81"/>
  <c r="L81"/>
  <c r="K81"/>
  <c r="J81"/>
  <c r="H81"/>
  <c r="F81"/>
  <c r="E81"/>
  <c r="D81"/>
  <c r="B81"/>
  <c r="N80"/>
  <c r="M80"/>
  <c r="L80"/>
  <c r="K80"/>
  <c r="J80"/>
  <c r="H80"/>
  <c r="F80"/>
  <c r="D80"/>
  <c r="B80"/>
  <c r="A80"/>
  <c r="N79"/>
  <c r="M79"/>
  <c r="L79"/>
  <c r="K79"/>
  <c r="J79"/>
  <c r="I79"/>
  <c r="H79"/>
  <c r="G79"/>
  <c r="F79"/>
  <c r="E79"/>
  <c r="D79"/>
  <c r="B79"/>
  <c r="A79"/>
  <c r="N78"/>
  <c r="M78"/>
  <c r="L78"/>
  <c r="L94"/>
  <c r="K78"/>
  <c r="J78"/>
  <c r="J94"/>
  <c r="I78"/>
  <c r="I94"/>
  <c r="H78"/>
  <c r="H94"/>
  <c r="G78"/>
  <c r="F78"/>
  <c r="E78"/>
  <c r="D78"/>
  <c r="B78"/>
  <c r="A78"/>
  <c r="A76"/>
  <c r="C104"/>
  <c r="N71"/>
  <c r="M71"/>
  <c r="L71"/>
  <c r="K71"/>
  <c r="J71"/>
  <c r="I71"/>
  <c r="H71"/>
  <c r="G71"/>
  <c r="F71"/>
  <c r="E71"/>
  <c r="D71"/>
  <c r="B71"/>
  <c r="A71"/>
  <c r="N70"/>
  <c r="M70"/>
  <c r="L70"/>
  <c r="K70"/>
  <c r="J70"/>
  <c r="I70"/>
  <c r="H70"/>
  <c r="F70"/>
  <c r="E70"/>
  <c r="D70"/>
  <c r="B70"/>
  <c r="A70"/>
  <c r="N69"/>
  <c r="M69"/>
  <c r="L69"/>
  <c r="K69"/>
  <c r="J69"/>
  <c r="I69"/>
  <c r="H69"/>
  <c r="G69"/>
  <c r="F69"/>
  <c r="E69"/>
  <c r="D69"/>
  <c r="B69"/>
  <c r="A69"/>
  <c r="N68"/>
  <c r="M68"/>
  <c r="L68"/>
  <c r="K68"/>
  <c r="J68"/>
  <c r="I68"/>
  <c r="H68"/>
  <c r="G68"/>
  <c r="F68"/>
  <c r="E68"/>
  <c r="D68"/>
  <c r="B68"/>
  <c r="A68"/>
  <c r="N67"/>
  <c r="M67"/>
  <c r="L67"/>
  <c r="K67"/>
  <c r="J67"/>
  <c r="I67"/>
  <c r="H67"/>
  <c r="G67"/>
  <c r="F67"/>
  <c r="E67"/>
  <c r="D67"/>
  <c r="B67"/>
  <c r="A67"/>
  <c r="N66"/>
  <c r="M66"/>
  <c r="L66"/>
  <c r="K66"/>
  <c r="J66"/>
  <c r="I66"/>
  <c r="H66"/>
  <c r="G66"/>
  <c r="F66"/>
  <c r="E66"/>
  <c r="D66"/>
  <c r="B66"/>
  <c r="A66"/>
  <c r="N65"/>
  <c r="M65"/>
  <c r="L65"/>
  <c r="K65"/>
  <c r="J65"/>
  <c r="I65"/>
  <c r="H65"/>
  <c r="G65"/>
  <c r="F65"/>
  <c r="E65"/>
  <c r="D65"/>
  <c r="B65"/>
  <c r="A65"/>
  <c r="N64"/>
  <c r="M64"/>
  <c r="L64"/>
  <c r="L73"/>
  <c r="K64"/>
  <c r="K73"/>
  <c r="J64"/>
  <c r="J73"/>
  <c r="I64"/>
  <c r="I73"/>
  <c r="H64"/>
  <c r="H73"/>
  <c r="G64"/>
  <c r="G73"/>
  <c r="F64"/>
  <c r="E64"/>
  <c r="D64"/>
  <c r="B64"/>
  <c r="A64"/>
  <c r="N60"/>
  <c r="M60"/>
  <c r="L60"/>
  <c r="K60"/>
  <c r="J60"/>
  <c r="I60"/>
  <c r="H60"/>
  <c r="F60"/>
  <c r="E60"/>
  <c r="D60"/>
  <c r="B60"/>
  <c r="N59"/>
  <c r="M59"/>
  <c r="L59"/>
  <c r="K59"/>
  <c r="J59"/>
  <c r="I59"/>
  <c r="H59"/>
  <c r="G59"/>
  <c r="F59"/>
  <c r="E59"/>
  <c r="D59"/>
  <c r="B59"/>
  <c r="A59"/>
  <c r="N58"/>
  <c r="M58"/>
  <c r="L58"/>
  <c r="K58"/>
  <c r="J58"/>
  <c r="I58"/>
  <c r="H58"/>
  <c r="G58"/>
  <c r="F58"/>
  <c r="E58"/>
  <c r="D58"/>
  <c r="B58"/>
  <c r="A58"/>
  <c r="N57"/>
  <c r="M57"/>
  <c r="L57"/>
  <c r="K57"/>
  <c r="J57"/>
  <c r="I57"/>
  <c r="H57"/>
  <c r="G57"/>
  <c r="F57"/>
  <c r="E57"/>
  <c r="D57"/>
  <c r="B57"/>
  <c r="A57"/>
  <c r="N56"/>
  <c r="M56"/>
  <c r="L56"/>
  <c r="K56"/>
  <c r="J56"/>
  <c r="H56"/>
  <c r="F56"/>
  <c r="E56"/>
  <c r="D56"/>
  <c r="B56"/>
  <c r="A56"/>
  <c r="N55"/>
  <c r="M55"/>
  <c r="L55"/>
  <c r="K55"/>
  <c r="J55"/>
  <c r="I55"/>
  <c r="H55"/>
  <c r="G55"/>
  <c r="F55"/>
  <c r="E55"/>
  <c r="D55"/>
  <c r="B55"/>
  <c r="A55"/>
  <c r="N54"/>
  <c r="M54"/>
  <c r="L54"/>
  <c r="K54"/>
  <c r="J54"/>
  <c r="I54"/>
  <c r="H54"/>
  <c r="G54"/>
  <c r="F54"/>
  <c r="E54"/>
  <c r="D54"/>
  <c r="B54"/>
  <c r="A54"/>
  <c r="N53"/>
  <c r="M53"/>
  <c r="L53"/>
  <c r="K53"/>
  <c r="J53"/>
  <c r="I53"/>
  <c r="H53"/>
  <c r="G53"/>
  <c r="F53"/>
  <c r="E53"/>
  <c r="D53"/>
  <c r="B53"/>
  <c r="A53"/>
  <c r="N52"/>
  <c r="M52"/>
  <c r="L52"/>
  <c r="L62"/>
  <c r="K52"/>
  <c r="J52"/>
  <c r="J62"/>
  <c r="I52"/>
  <c r="H52"/>
  <c r="G52"/>
  <c r="F52"/>
  <c r="E52"/>
  <c r="D52"/>
  <c r="B52"/>
  <c r="A52"/>
  <c r="A50"/>
  <c r="C74"/>
  <c r="L47"/>
  <c r="K47"/>
  <c r="J47"/>
  <c r="I47"/>
  <c r="H47"/>
  <c r="G47"/>
  <c r="N42"/>
  <c r="M42"/>
  <c r="L42"/>
  <c r="K42"/>
  <c r="J42"/>
  <c r="I42"/>
  <c r="H42"/>
  <c r="G42"/>
  <c r="F42"/>
  <c r="E42"/>
  <c r="D42"/>
  <c r="B42"/>
  <c r="A42"/>
  <c r="N41"/>
  <c r="M41"/>
  <c r="L41"/>
  <c r="K41"/>
  <c r="J41"/>
  <c r="H41"/>
  <c r="F41"/>
  <c r="E41"/>
  <c r="D41"/>
  <c r="B41"/>
  <c r="A41"/>
  <c r="N40"/>
  <c r="M40"/>
  <c r="L40"/>
  <c r="L44"/>
  <c r="K40"/>
  <c r="K44"/>
  <c r="J40"/>
  <c r="J44"/>
  <c r="I40"/>
  <c r="I44"/>
  <c r="H40"/>
  <c r="H44"/>
  <c r="G40"/>
  <c r="G44"/>
  <c r="F40"/>
  <c r="E40"/>
  <c r="D40"/>
  <c r="B40"/>
  <c r="A40"/>
  <c r="A38"/>
  <c r="C48"/>
  <c r="N33"/>
  <c r="M33"/>
  <c r="L33"/>
  <c r="L35"/>
  <c r="K33"/>
  <c r="K35"/>
  <c r="J33"/>
  <c r="J35"/>
  <c r="I33"/>
  <c r="I35"/>
  <c r="H33"/>
  <c r="H35"/>
  <c r="G33"/>
  <c r="G35"/>
  <c r="F33"/>
  <c r="E33"/>
  <c r="D33"/>
  <c r="B33"/>
  <c r="A33"/>
  <c r="N29"/>
  <c r="M29"/>
  <c r="L29"/>
  <c r="K29"/>
  <c r="J29"/>
  <c r="I29"/>
  <c r="H29"/>
  <c r="G29"/>
  <c r="F29"/>
  <c r="E29"/>
  <c r="D29"/>
  <c r="B29"/>
  <c r="A29"/>
  <c r="N28"/>
  <c r="M28"/>
  <c r="L28"/>
  <c r="K28"/>
  <c r="J28"/>
  <c r="I28"/>
  <c r="H28"/>
  <c r="G28"/>
  <c r="F28"/>
  <c r="E28"/>
  <c r="D28"/>
  <c r="B28"/>
  <c r="A28"/>
  <c r="N27"/>
  <c r="M27"/>
  <c r="L27"/>
  <c r="L31"/>
  <c r="K27"/>
  <c r="K31"/>
  <c r="J27"/>
  <c r="J31"/>
  <c r="I27"/>
  <c r="I31"/>
  <c r="H27"/>
  <c r="H31"/>
  <c r="G27"/>
  <c r="G31"/>
  <c r="F27"/>
  <c r="E27"/>
  <c r="D27"/>
  <c r="B27"/>
  <c r="A27"/>
  <c r="A25"/>
  <c r="C36"/>
  <c r="N20"/>
  <c r="M20"/>
  <c r="L20"/>
  <c r="K20"/>
  <c r="J20"/>
  <c r="I20"/>
  <c r="H20"/>
  <c r="G20"/>
  <c r="F20"/>
  <c r="E20"/>
  <c r="D20"/>
  <c r="B20"/>
  <c r="A20"/>
  <c r="N19"/>
  <c r="M19"/>
  <c r="L19"/>
  <c r="K19"/>
  <c r="J19"/>
  <c r="I19"/>
  <c r="H19"/>
  <c r="G19"/>
  <c r="F19"/>
  <c r="E19"/>
  <c r="D19"/>
  <c r="B19"/>
  <c r="A19"/>
  <c r="N18"/>
  <c r="M18"/>
  <c r="L18"/>
  <c r="L22"/>
  <c r="K18"/>
  <c r="K22"/>
  <c r="J18"/>
  <c r="J22"/>
  <c r="I18"/>
  <c r="I22"/>
  <c r="H18"/>
  <c r="H22"/>
  <c r="G18"/>
  <c r="G22"/>
  <c r="F18"/>
  <c r="E18"/>
  <c r="D18"/>
  <c r="B18"/>
  <c r="A18"/>
  <c r="N14"/>
  <c r="M14"/>
  <c r="L14"/>
  <c r="K14"/>
  <c r="J14"/>
  <c r="I14"/>
  <c r="H14"/>
  <c r="F14"/>
  <c r="E14"/>
  <c r="D14"/>
  <c r="B14"/>
  <c r="N13"/>
  <c r="M13"/>
  <c r="L13"/>
  <c r="K13"/>
  <c r="J13"/>
  <c r="I13"/>
  <c r="H13"/>
  <c r="G13"/>
  <c r="F13"/>
  <c r="E13"/>
  <c r="D13"/>
  <c r="B13"/>
  <c r="A13"/>
  <c r="N12"/>
  <c r="M12"/>
  <c r="L12"/>
  <c r="K12"/>
  <c r="J12"/>
  <c r="I12"/>
  <c r="H12"/>
  <c r="F12"/>
  <c r="E12"/>
  <c r="D12"/>
  <c r="B12"/>
  <c r="A12"/>
  <c r="N11"/>
  <c r="M11"/>
  <c r="L11"/>
  <c r="K11"/>
  <c r="J11"/>
  <c r="I11"/>
  <c r="H11"/>
  <c r="G11"/>
  <c r="F11"/>
  <c r="E11"/>
  <c r="D11"/>
  <c r="B11"/>
  <c r="A11"/>
  <c r="N10"/>
  <c r="M10"/>
  <c r="L10"/>
  <c r="K10"/>
  <c r="J10"/>
  <c r="I10"/>
  <c r="H10"/>
  <c r="G10"/>
  <c r="F10"/>
  <c r="E10"/>
  <c r="D10"/>
  <c r="B10"/>
  <c r="A10"/>
  <c r="N9"/>
  <c r="M9"/>
  <c r="L9"/>
  <c r="L16"/>
  <c r="K9"/>
  <c r="K16"/>
  <c r="J9"/>
  <c r="J16"/>
  <c r="I9"/>
  <c r="I16"/>
  <c r="H9"/>
  <c r="H16"/>
  <c r="G9"/>
  <c r="G16"/>
  <c r="F9"/>
  <c r="E9"/>
  <c r="D9"/>
  <c r="B9"/>
  <c r="A9"/>
  <c r="A7"/>
  <c r="C23"/>
  <c r="L282" i="19"/>
  <c r="K282"/>
  <c r="I282"/>
  <c r="L281"/>
  <c r="K281"/>
  <c r="J281"/>
  <c r="I281"/>
  <c r="I279"/>
  <c r="J279"/>
  <c r="A278"/>
  <c r="L274"/>
  <c r="K274"/>
  <c r="J274"/>
  <c r="I274"/>
  <c r="H274"/>
  <c r="G274"/>
  <c r="N272"/>
  <c r="M272"/>
  <c r="F272"/>
  <c r="D272"/>
  <c r="L270"/>
  <c r="K270"/>
  <c r="J270"/>
  <c r="I270"/>
  <c r="H270"/>
  <c r="G270"/>
  <c r="N268"/>
  <c r="M268"/>
  <c r="F268"/>
  <c r="D268"/>
  <c r="A266"/>
  <c r="C275"/>
  <c r="L263"/>
  <c r="K263"/>
  <c r="J263"/>
  <c r="I263"/>
  <c r="H263"/>
  <c r="G263"/>
  <c r="N261"/>
  <c r="M261"/>
  <c r="F261"/>
  <c r="D261"/>
  <c r="L259"/>
  <c r="K259"/>
  <c r="J259"/>
  <c r="I259"/>
  <c r="H259"/>
  <c r="G259"/>
  <c r="N257"/>
  <c r="M257"/>
  <c r="F257"/>
  <c r="D257"/>
  <c r="A255"/>
  <c r="C264"/>
  <c r="B253"/>
  <c r="L252"/>
  <c r="K252"/>
  <c r="J252"/>
  <c r="I252"/>
  <c r="H252"/>
  <c r="G252"/>
  <c r="A252"/>
  <c r="N250"/>
  <c r="M250"/>
  <c r="F250"/>
  <c r="D250"/>
  <c r="A249"/>
  <c r="L248"/>
  <c r="K248"/>
  <c r="J248"/>
  <c r="I248"/>
  <c r="H248"/>
  <c r="G248"/>
  <c r="A248"/>
  <c r="N246"/>
  <c r="M246"/>
  <c r="F246"/>
  <c r="D246"/>
  <c r="A245"/>
  <c r="A244"/>
  <c r="C253"/>
  <c r="L241"/>
  <c r="K241"/>
  <c r="J241"/>
  <c r="I241"/>
  <c r="H241"/>
  <c r="G241"/>
  <c r="N239"/>
  <c r="M239"/>
  <c r="F239"/>
  <c r="D239"/>
  <c r="L237"/>
  <c r="K237"/>
  <c r="J237"/>
  <c r="I237"/>
  <c r="H237"/>
  <c r="G237"/>
  <c r="N235"/>
  <c r="M235"/>
  <c r="F235"/>
  <c r="D235"/>
  <c r="A233"/>
  <c r="C242"/>
  <c r="L230"/>
  <c r="K230"/>
  <c r="J230"/>
  <c r="I230"/>
  <c r="H230"/>
  <c r="G230"/>
  <c r="N228"/>
  <c r="M228"/>
  <c r="F228"/>
  <c r="D228"/>
  <c r="L226"/>
  <c r="K226"/>
  <c r="J226"/>
  <c r="I226"/>
  <c r="H226"/>
  <c r="G226"/>
  <c r="N224"/>
  <c r="M224"/>
  <c r="F224"/>
  <c r="D224"/>
  <c r="A222"/>
  <c r="C231"/>
  <c r="L219"/>
  <c r="K219"/>
  <c r="J219"/>
  <c r="I219"/>
  <c r="H219"/>
  <c r="G219"/>
  <c r="N217"/>
  <c r="M217"/>
  <c r="F217"/>
  <c r="D217"/>
  <c r="L215"/>
  <c r="K215"/>
  <c r="J215"/>
  <c r="I215"/>
  <c r="H215"/>
  <c r="G215"/>
  <c r="N213"/>
  <c r="M213"/>
  <c r="F213"/>
  <c r="D213"/>
  <c r="A211"/>
  <c r="C220"/>
  <c r="L208"/>
  <c r="K208"/>
  <c r="J208"/>
  <c r="I208"/>
  <c r="H208"/>
  <c r="G208"/>
  <c r="N206"/>
  <c r="M206"/>
  <c r="F206"/>
  <c r="D206"/>
  <c r="L204"/>
  <c r="K204"/>
  <c r="J204"/>
  <c r="I204"/>
  <c r="H204"/>
  <c r="G204"/>
  <c r="N202"/>
  <c r="M202"/>
  <c r="F202"/>
  <c r="D202"/>
  <c r="A200"/>
  <c r="C209"/>
  <c r="L197"/>
  <c r="K197"/>
  <c r="J197"/>
  <c r="I197"/>
  <c r="H197"/>
  <c r="G197"/>
  <c r="N195"/>
  <c r="M195"/>
  <c r="F195"/>
  <c r="D195"/>
  <c r="L193"/>
  <c r="K193"/>
  <c r="J193"/>
  <c r="I193"/>
  <c r="H193"/>
  <c r="G193"/>
  <c r="N191"/>
  <c r="M191"/>
  <c r="F191"/>
  <c r="D191"/>
  <c r="A189"/>
  <c r="C198"/>
  <c r="N184"/>
  <c r="M184"/>
  <c r="L184"/>
  <c r="K184"/>
  <c r="J184"/>
  <c r="I184"/>
  <c r="H184"/>
  <c r="G184"/>
  <c r="F184"/>
  <c r="E184"/>
  <c r="D184"/>
  <c r="B184"/>
  <c r="A184"/>
  <c r="N183"/>
  <c r="M183"/>
  <c r="L183"/>
  <c r="L186"/>
  <c r="K183"/>
  <c r="K186"/>
  <c r="J183"/>
  <c r="J186"/>
  <c r="I183"/>
  <c r="I186"/>
  <c r="H183"/>
  <c r="H186"/>
  <c r="G183"/>
  <c r="F183"/>
  <c r="E183"/>
  <c r="D183"/>
  <c r="B183"/>
  <c r="A183"/>
  <c r="L182"/>
  <c r="K182"/>
  <c r="J182"/>
  <c r="I182"/>
  <c r="H182"/>
  <c r="G182"/>
  <c r="L180"/>
  <c r="K180"/>
  <c r="J180"/>
  <c r="I180"/>
  <c r="H180"/>
  <c r="G180"/>
  <c r="N179"/>
  <c r="M179"/>
  <c r="L179"/>
  <c r="K179"/>
  <c r="J179"/>
  <c r="I179"/>
  <c r="H179"/>
  <c r="F179"/>
  <c r="E179"/>
  <c r="D179"/>
  <c r="C179"/>
  <c r="B179"/>
  <c r="A179"/>
  <c r="A178"/>
  <c r="A177"/>
  <c r="C187"/>
  <c r="L174"/>
  <c r="K174"/>
  <c r="J174"/>
  <c r="I174"/>
  <c r="H174"/>
  <c r="G174"/>
  <c r="M172"/>
  <c r="F172"/>
  <c r="D172"/>
  <c r="N168"/>
  <c r="M168"/>
  <c r="L168"/>
  <c r="L170"/>
  <c r="K168"/>
  <c r="K170"/>
  <c r="J168"/>
  <c r="J170"/>
  <c r="I168"/>
  <c r="I170"/>
  <c r="H168"/>
  <c r="H170"/>
  <c r="G168"/>
  <c r="G170"/>
  <c r="F168"/>
  <c r="E168"/>
  <c r="D168"/>
  <c r="B168"/>
  <c r="A168"/>
  <c r="A166"/>
  <c r="C175"/>
  <c r="L163"/>
  <c r="K163"/>
  <c r="J163"/>
  <c r="I163"/>
  <c r="H163"/>
  <c r="G163"/>
  <c r="N161"/>
  <c r="M161"/>
  <c r="F161"/>
  <c r="D161"/>
  <c r="N157"/>
  <c r="M157"/>
  <c r="L157"/>
  <c r="L159"/>
  <c r="L164"/>
  <c r="L155"/>
  <c r="K157"/>
  <c r="K159"/>
  <c r="J157"/>
  <c r="J159"/>
  <c r="I157"/>
  <c r="I159"/>
  <c r="I164"/>
  <c r="I155"/>
  <c r="H157"/>
  <c r="H159"/>
  <c r="H164"/>
  <c r="H155"/>
  <c r="G157"/>
  <c r="G159"/>
  <c r="G164"/>
  <c r="G155"/>
  <c r="F157"/>
  <c r="E157"/>
  <c r="D157"/>
  <c r="B157"/>
  <c r="A157"/>
  <c r="A155"/>
  <c r="C164"/>
  <c r="N150"/>
  <c r="M150"/>
  <c r="L150"/>
  <c r="K150"/>
  <c r="J150"/>
  <c r="I150"/>
  <c r="H150"/>
  <c r="G150"/>
  <c r="F150"/>
  <c r="E150"/>
  <c r="D150"/>
  <c r="B150"/>
  <c r="A150"/>
  <c r="N149"/>
  <c r="M149"/>
  <c r="L149"/>
  <c r="K149"/>
  <c r="J149"/>
  <c r="I149"/>
  <c r="H149"/>
  <c r="F149"/>
  <c r="E149"/>
  <c r="D149"/>
  <c r="B149"/>
  <c r="A149"/>
  <c r="N148"/>
  <c r="M148"/>
  <c r="L148"/>
  <c r="L152"/>
  <c r="K148"/>
  <c r="J148"/>
  <c r="J152"/>
  <c r="I148"/>
  <c r="I152"/>
  <c r="H148"/>
  <c r="H152"/>
  <c r="G148"/>
  <c r="G152"/>
  <c r="F148"/>
  <c r="E148"/>
  <c r="D148"/>
  <c r="B148"/>
  <c r="A148"/>
  <c r="N144"/>
  <c r="M144"/>
  <c r="L144"/>
  <c r="K144"/>
  <c r="J144"/>
  <c r="I144"/>
  <c r="H144"/>
  <c r="G144"/>
  <c r="F144"/>
  <c r="E144"/>
  <c r="D144"/>
  <c r="B144"/>
  <c r="A144"/>
  <c r="N143"/>
  <c r="M143"/>
  <c r="L143"/>
  <c r="K143"/>
  <c r="J143"/>
  <c r="I143"/>
  <c r="H143"/>
  <c r="G143"/>
  <c r="F143"/>
  <c r="E143"/>
  <c r="D143"/>
  <c r="B143"/>
  <c r="A143"/>
  <c r="N142"/>
  <c r="M142"/>
  <c r="L142"/>
  <c r="K142"/>
  <c r="J142"/>
  <c r="I142"/>
  <c r="H142"/>
  <c r="G142"/>
  <c r="F142"/>
  <c r="E142"/>
  <c r="D142"/>
  <c r="B142"/>
  <c r="A142"/>
  <c r="N141"/>
  <c r="M141"/>
  <c r="L141"/>
  <c r="K141"/>
  <c r="J141"/>
  <c r="I141"/>
  <c r="H141"/>
  <c r="G141"/>
  <c r="F141"/>
  <c r="E141"/>
  <c r="D141"/>
  <c r="B141"/>
  <c r="A141"/>
  <c r="N140"/>
  <c r="M140"/>
  <c r="L140"/>
  <c r="K140"/>
  <c r="J140"/>
  <c r="I140"/>
  <c r="H140"/>
  <c r="G140"/>
  <c r="F140"/>
  <c r="E140"/>
  <c r="D140"/>
  <c r="B140"/>
  <c r="A140"/>
  <c r="N139"/>
  <c r="M139"/>
  <c r="L139"/>
  <c r="L146"/>
  <c r="K139"/>
  <c r="J139"/>
  <c r="J146"/>
  <c r="I139"/>
  <c r="I146"/>
  <c r="H139"/>
  <c r="H146"/>
  <c r="G139"/>
  <c r="G146"/>
  <c r="F139"/>
  <c r="E139"/>
  <c r="D139"/>
  <c r="B139"/>
  <c r="A139"/>
  <c r="A137"/>
  <c r="C153"/>
  <c r="N132"/>
  <c r="M132"/>
  <c r="L132"/>
  <c r="K132"/>
  <c r="J132"/>
  <c r="I132"/>
  <c r="H132"/>
  <c r="G132"/>
  <c r="F132"/>
  <c r="E132"/>
  <c r="D132"/>
  <c r="B132"/>
  <c r="A132"/>
  <c r="N131"/>
  <c r="M131"/>
  <c r="L131"/>
  <c r="K131"/>
  <c r="J131"/>
  <c r="I131"/>
  <c r="H131"/>
  <c r="F131"/>
  <c r="E131"/>
  <c r="D131"/>
  <c r="B131"/>
  <c r="A131"/>
  <c r="N130"/>
  <c r="M130"/>
  <c r="L130"/>
  <c r="K130"/>
  <c r="J130"/>
  <c r="I130"/>
  <c r="H130"/>
  <c r="G130"/>
  <c r="F130"/>
  <c r="E130"/>
  <c r="D130"/>
  <c r="B130"/>
  <c r="A130"/>
  <c r="N129"/>
  <c r="M129"/>
  <c r="L129"/>
  <c r="K129"/>
  <c r="J129"/>
  <c r="I129"/>
  <c r="H129"/>
  <c r="G129"/>
  <c r="F129"/>
  <c r="E129"/>
  <c r="D129"/>
  <c r="B129"/>
  <c r="A129"/>
  <c r="N128"/>
  <c r="M128"/>
  <c r="L128"/>
  <c r="K128"/>
  <c r="J128"/>
  <c r="I128"/>
  <c r="H128"/>
  <c r="G128"/>
  <c r="F128"/>
  <c r="E128"/>
  <c r="D128"/>
  <c r="B128"/>
  <c r="A128"/>
  <c r="N127"/>
  <c r="M127"/>
  <c r="L127"/>
  <c r="K127"/>
  <c r="J127"/>
  <c r="I127"/>
  <c r="H127"/>
  <c r="G127"/>
  <c r="F127"/>
  <c r="E127"/>
  <c r="D127"/>
  <c r="B127"/>
  <c r="A127"/>
  <c r="N126"/>
  <c r="M126"/>
  <c r="L126"/>
  <c r="K126"/>
  <c r="J126"/>
  <c r="I126"/>
  <c r="H126"/>
  <c r="G126"/>
  <c r="F126"/>
  <c r="E126"/>
  <c r="D126"/>
  <c r="B126"/>
  <c r="A126"/>
  <c r="N125"/>
  <c r="M125"/>
  <c r="L125"/>
  <c r="K125"/>
  <c r="J125"/>
  <c r="H125"/>
  <c r="H134"/>
  <c r="F125"/>
  <c r="E125"/>
  <c r="D125"/>
  <c r="B125"/>
  <c r="N121"/>
  <c r="M121"/>
  <c r="L121"/>
  <c r="K121"/>
  <c r="J121"/>
  <c r="H121"/>
  <c r="F121"/>
  <c r="E121"/>
  <c r="D121"/>
  <c r="B121"/>
  <c r="N120"/>
  <c r="M120"/>
  <c r="L120"/>
  <c r="K120"/>
  <c r="J120"/>
  <c r="I120"/>
  <c r="H120"/>
  <c r="G120"/>
  <c r="F120"/>
  <c r="E120"/>
  <c r="D120"/>
  <c r="B120"/>
  <c r="A120"/>
  <c r="N119"/>
  <c r="M119"/>
  <c r="L119"/>
  <c r="K119"/>
  <c r="J119"/>
  <c r="I119"/>
  <c r="H119"/>
  <c r="G119"/>
  <c r="F119"/>
  <c r="E119"/>
  <c r="D119"/>
  <c r="B119"/>
  <c r="A119"/>
  <c r="N118"/>
  <c r="M118"/>
  <c r="L118"/>
  <c r="K118"/>
  <c r="J118"/>
  <c r="H118"/>
  <c r="F118"/>
  <c r="E118"/>
  <c r="D118"/>
  <c r="N117"/>
  <c r="M117"/>
  <c r="L117"/>
  <c r="K117"/>
  <c r="J117"/>
  <c r="H117"/>
  <c r="F117"/>
  <c r="E117"/>
  <c r="D117"/>
  <c r="B117"/>
  <c r="A117"/>
  <c r="N116"/>
  <c r="M116"/>
  <c r="L116"/>
  <c r="L123"/>
  <c r="K116"/>
  <c r="K123"/>
  <c r="J116"/>
  <c r="J123"/>
  <c r="I116"/>
  <c r="I123"/>
  <c r="H116"/>
  <c r="H123"/>
  <c r="G116"/>
  <c r="G123"/>
  <c r="F116"/>
  <c r="E116"/>
  <c r="D116"/>
  <c r="B116"/>
  <c r="A116"/>
  <c r="A114"/>
  <c r="C135"/>
  <c r="N108"/>
  <c r="M108"/>
  <c r="L108"/>
  <c r="L111"/>
  <c r="K108"/>
  <c r="K111"/>
  <c r="J108"/>
  <c r="J111"/>
  <c r="I108"/>
  <c r="I111"/>
  <c r="H108"/>
  <c r="H111"/>
  <c r="G108"/>
  <c r="G111"/>
  <c r="F108"/>
  <c r="E108"/>
  <c r="D108"/>
  <c r="B108"/>
  <c r="A108"/>
  <c r="N104"/>
  <c r="M104"/>
  <c r="L104"/>
  <c r="K104"/>
  <c r="J104"/>
  <c r="H104"/>
  <c r="F104"/>
  <c r="E104"/>
  <c r="D104"/>
  <c r="B104"/>
  <c r="A104"/>
  <c r="N103"/>
  <c r="M103"/>
  <c r="L103"/>
  <c r="K103"/>
  <c r="J103"/>
  <c r="I103"/>
  <c r="H103"/>
  <c r="G103"/>
  <c r="F103"/>
  <c r="E103"/>
  <c r="D103"/>
  <c r="B103"/>
  <c r="A103"/>
  <c r="N102"/>
  <c r="M102"/>
  <c r="L102"/>
  <c r="K102"/>
  <c r="J102"/>
  <c r="I102"/>
  <c r="H102"/>
  <c r="G102"/>
  <c r="F102"/>
  <c r="E102"/>
  <c r="D102"/>
  <c r="B102"/>
  <c r="A102"/>
  <c r="N101"/>
  <c r="M101"/>
  <c r="L101"/>
  <c r="L106"/>
  <c r="K101"/>
  <c r="K106"/>
  <c r="J101"/>
  <c r="J106"/>
  <c r="I101"/>
  <c r="I106"/>
  <c r="H101"/>
  <c r="H106"/>
  <c r="G101"/>
  <c r="G106"/>
  <c r="F101"/>
  <c r="E101"/>
  <c r="D101"/>
  <c r="B101"/>
  <c r="A101"/>
  <c r="A99"/>
  <c r="C112"/>
  <c r="L96"/>
  <c r="K96"/>
  <c r="J96"/>
  <c r="I96"/>
  <c r="H96"/>
  <c r="G96"/>
  <c r="N94"/>
  <c r="M94"/>
  <c r="F94"/>
  <c r="D94"/>
  <c r="N90"/>
  <c r="M90"/>
  <c r="L90"/>
  <c r="L92"/>
  <c r="L97"/>
  <c r="L88"/>
  <c r="K90"/>
  <c r="K92"/>
  <c r="K97"/>
  <c r="K88"/>
  <c r="J90"/>
  <c r="J92"/>
  <c r="J97"/>
  <c r="J88"/>
  <c r="H90"/>
  <c r="H92"/>
  <c r="F90"/>
  <c r="E90"/>
  <c r="D90"/>
  <c r="B90"/>
  <c r="A90"/>
  <c r="A88"/>
  <c r="C97"/>
  <c r="L85"/>
  <c r="K85"/>
  <c r="J85"/>
  <c r="I85"/>
  <c r="H85"/>
  <c r="G85"/>
  <c r="M83"/>
  <c r="F83"/>
  <c r="D83"/>
  <c r="N79"/>
  <c r="M79"/>
  <c r="L79"/>
  <c r="K79"/>
  <c r="J79"/>
  <c r="H79"/>
  <c r="F79"/>
  <c r="E79"/>
  <c r="D79"/>
  <c r="B79"/>
  <c r="N78"/>
  <c r="M78"/>
  <c r="L78"/>
  <c r="K78"/>
  <c r="K81"/>
  <c r="J78"/>
  <c r="I78"/>
  <c r="H78"/>
  <c r="H81"/>
  <c r="F78"/>
  <c r="E78"/>
  <c r="D78"/>
  <c r="B78"/>
  <c r="A78"/>
  <c r="A76"/>
  <c r="C86"/>
  <c r="L73"/>
  <c r="K73"/>
  <c r="J73"/>
  <c r="I73"/>
  <c r="H73"/>
  <c r="G73"/>
  <c r="M71"/>
  <c r="F71"/>
  <c r="D71"/>
  <c r="N67"/>
  <c r="M67"/>
  <c r="L67"/>
  <c r="K67"/>
  <c r="J67"/>
  <c r="H67"/>
  <c r="F67"/>
  <c r="D67"/>
  <c r="B67"/>
  <c r="A67"/>
  <c r="N66"/>
  <c r="M66"/>
  <c r="L66"/>
  <c r="K66"/>
  <c r="J66"/>
  <c r="I66"/>
  <c r="H66"/>
  <c r="G66"/>
  <c r="F66"/>
  <c r="E66"/>
  <c r="D66"/>
  <c r="B66"/>
  <c r="A66"/>
  <c r="N65"/>
  <c r="M65"/>
  <c r="L65"/>
  <c r="L69"/>
  <c r="K65"/>
  <c r="K69"/>
  <c r="J65"/>
  <c r="J69"/>
  <c r="I65"/>
  <c r="I69"/>
  <c r="H65"/>
  <c r="H69"/>
  <c r="G65"/>
  <c r="G69"/>
  <c r="F65"/>
  <c r="E65"/>
  <c r="D65"/>
  <c r="B65"/>
  <c r="A65"/>
  <c r="A63"/>
  <c r="C74"/>
  <c r="N58"/>
  <c r="M58"/>
  <c r="L58"/>
  <c r="K58"/>
  <c r="J58"/>
  <c r="I58"/>
  <c r="H58"/>
  <c r="G58"/>
  <c r="F58"/>
  <c r="E58"/>
  <c r="D58"/>
  <c r="B58"/>
  <c r="A58"/>
  <c r="N57"/>
  <c r="M57"/>
  <c r="L57"/>
  <c r="K57"/>
  <c r="J57"/>
  <c r="I57"/>
  <c r="H57"/>
  <c r="F57"/>
  <c r="E57"/>
  <c r="D57"/>
  <c r="B57"/>
  <c r="N56"/>
  <c r="M56"/>
  <c r="L56"/>
  <c r="K56"/>
  <c r="J56"/>
  <c r="I56"/>
  <c r="H56"/>
  <c r="F56"/>
  <c r="E56"/>
  <c r="D56"/>
  <c r="B56"/>
  <c r="N55"/>
  <c r="M55"/>
  <c r="L55"/>
  <c r="K55"/>
  <c r="J55"/>
  <c r="I55"/>
  <c r="H55"/>
  <c r="G55"/>
  <c r="F55"/>
  <c r="E55"/>
  <c r="D55"/>
  <c r="B55"/>
  <c r="A55"/>
  <c r="N54"/>
  <c r="M54"/>
  <c r="L54"/>
  <c r="K54"/>
  <c r="J54"/>
  <c r="I54"/>
  <c r="H54"/>
  <c r="G54"/>
  <c r="F54"/>
  <c r="E54"/>
  <c r="D54"/>
  <c r="B54"/>
  <c r="A54"/>
  <c r="N53"/>
  <c r="M53"/>
  <c r="L53"/>
  <c r="K53"/>
  <c r="J53"/>
  <c r="I53"/>
  <c r="H53"/>
  <c r="G53"/>
  <c r="F53"/>
  <c r="E53"/>
  <c r="D53"/>
  <c r="B53"/>
  <c r="A53"/>
  <c r="N52"/>
  <c r="M52"/>
  <c r="L52"/>
  <c r="K52"/>
  <c r="J52"/>
  <c r="I52"/>
  <c r="H52"/>
  <c r="G52"/>
  <c r="F52"/>
  <c r="E52"/>
  <c r="D52"/>
  <c r="B52"/>
  <c r="A52"/>
  <c r="N51"/>
  <c r="M51"/>
  <c r="L51"/>
  <c r="K51"/>
  <c r="J51"/>
  <c r="I51"/>
  <c r="H51"/>
  <c r="G51"/>
  <c r="F51"/>
  <c r="E51"/>
  <c r="D51"/>
  <c r="B51"/>
  <c r="N50"/>
  <c r="M50"/>
  <c r="L50"/>
  <c r="K50"/>
  <c r="J50"/>
  <c r="I50"/>
  <c r="H50"/>
  <c r="G50"/>
  <c r="F50"/>
  <c r="E50"/>
  <c r="D50"/>
  <c r="B50"/>
  <c r="N49"/>
  <c r="M49"/>
  <c r="L49"/>
  <c r="K49"/>
  <c r="J49"/>
  <c r="I49"/>
  <c r="H49"/>
  <c r="G49"/>
  <c r="F49"/>
  <c r="E49"/>
  <c r="D49"/>
  <c r="B49"/>
  <c r="N48"/>
  <c r="M48"/>
  <c r="L48"/>
  <c r="K48"/>
  <c r="J48"/>
  <c r="I48"/>
  <c r="H48"/>
  <c r="G48"/>
  <c r="F48"/>
  <c r="E48"/>
  <c r="D48"/>
  <c r="B48"/>
  <c r="A48"/>
  <c r="N47"/>
  <c r="M47"/>
  <c r="L47"/>
  <c r="K47"/>
  <c r="J47"/>
  <c r="I47"/>
  <c r="H47"/>
  <c r="G47"/>
  <c r="F47"/>
  <c r="E47"/>
  <c r="D47"/>
  <c r="B47"/>
  <c r="A47"/>
  <c r="N46"/>
  <c r="M46"/>
  <c r="L46"/>
  <c r="K46"/>
  <c r="J46"/>
  <c r="I46"/>
  <c r="H46"/>
  <c r="G46"/>
  <c r="F46"/>
  <c r="E46"/>
  <c r="D46"/>
  <c r="B46"/>
  <c r="A46"/>
  <c r="N45"/>
  <c r="M45"/>
  <c r="L45"/>
  <c r="K45"/>
  <c r="J45"/>
  <c r="I45"/>
  <c r="H45"/>
  <c r="G45"/>
  <c r="F45"/>
  <c r="E45"/>
  <c r="D45"/>
  <c r="B45"/>
  <c r="A45"/>
  <c r="N41"/>
  <c r="M41"/>
  <c r="L41"/>
  <c r="K41"/>
  <c r="J41"/>
  <c r="H41"/>
  <c r="F41"/>
  <c r="D41"/>
  <c r="B41"/>
  <c r="N40"/>
  <c r="M40"/>
  <c r="L40"/>
  <c r="K40"/>
  <c r="J40"/>
  <c r="I40"/>
  <c r="H40"/>
  <c r="G40"/>
  <c r="F40"/>
  <c r="E40"/>
  <c r="D40"/>
  <c r="B40"/>
  <c r="A40"/>
  <c r="N39"/>
  <c r="M39"/>
  <c r="L39"/>
  <c r="K39"/>
  <c r="J39"/>
  <c r="I39"/>
  <c r="H39"/>
  <c r="G39"/>
  <c r="F39"/>
  <c r="E39"/>
  <c r="D39"/>
  <c r="B39"/>
  <c r="A39"/>
  <c r="N38"/>
  <c r="M38"/>
  <c r="L38"/>
  <c r="K38"/>
  <c r="J38"/>
  <c r="I38"/>
  <c r="H38"/>
  <c r="G38"/>
  <c r="F38"/>
  <c r="E38"/>
  <c r="D38"/>
  <c r="B38"/>
  <c r="A38"/>
  <c r="N37"/>
  <c r="M37"/>
  <c r="L37"/>
  <c r="K37"/>
  <c r="J37"/>
  <c r="I37"/>
  <c r="H37"/>
  <c r="G37"/>
  <c r="F37"/>
  <c r="E37"/>
  <c r="D37"/>
  <c r="B37"/>
  <c r="A37"/>
  <c r="N36"/>
  <c r="M36"/>
  <c r="L36"/>
  <c r="K36"/>
  <c r="J36"/>
  <c r="H36"/>
  <c r="F36"/>
  <c r="D36"/>
  <c r="B36"/>
  <c r="N35"/>
  <c r="M35"/>
  <c r="L35"/>
  <c r="K35"/>
  <c r="J35"/>
  <c r="H35"/>
  <c r="F35"/>
  <c r="E35"/>
  <c r="D35"/>
  <c r="B35"/>
  <c r="A35"/>
  <c r="N34"/>
  <c r="M34"/>
  <c r="L34"/>
  <c r="L43"/>
  <c r="K34"/>
  <c r="K43"/>
  <c r="J34"/>
  <c r="J43"/>
  <c r="I34"/>
  <c r="I43"/>
  <c r="H34"/>
  <c r="H43"/>
  <c r="G34"/>
  <c r="G43"/>
  <c r="F34"/>
  <c r="E34"/>
  <c r="D34"/>
  <c r="B34"/>
  <c r="A34"/>
  <c r="A32"/>
  <c r="C61"/>
  <c r="L29"/>
  <c r="K29"/>
  <c r="J29"/>
  <c r="I29"/>
  <c r="H29"/>
  <c r="G29"/>
  <c r="N24"/>
  <c r="M24"/>
  <c r="L24"/>
  <c r="K24"/>
  <c r="J24"/>
  <c r="I24"/>
  <c r="H24"/>
  <c r="G24"/>
  <c r="F24"/>
  <c r="E24"/>
  <c r="D24"/>
  <c r="B24"/>
  <c r="A24"/>
  <c r="N23"/>
  <c r="M23"/>
  <c r="L23"/>
  <c r="K23"/>
  <c r="J23"/>
  <c r="I23"/>
  <c r="H23"/>
  <c r="G23"/>
  <c r="F23"/>
  <c r="E23"/>
  <c r="D23"/>
  <c r="B23"/>
  <c r="A23"/>
  <c r="N22"/>
  <c r="M22"/>
  <c r="L22"/>
  <c r="K22"/>
  <c r="J22"/>
  <c r="I22"/>
  <c r="H22"/>
  <c r="G22"/>
  <c r="F22"/>
  <c r="E22"/>
  <c r="D22"/>
  <c r="B22"/>
  <c r="A22"/>
  <c r="N21"/>
  <c r="M21"/>
  <c r="L21"/>
  <c r="L26"/>
  <c r="K21"/>
  <c r="K26"/>
  <c r="J21"/>
  <c r="J26"/>
  <c r="I21"/>
  <c r="I26"/>
  <c r="H21"/>
  <c r="H26"/>
  <c r="G21"/>
  <c r="G26"/>
  <c r="F21"/>
  <c r="E21"/>
  <c r="D21"/>
  <c r="B21"/>
  <c r="A21"/>
  <c r="A19"/>
  <c r="C30"/>
  <c r="L16"/>
  <c r="K16"/>
  <c r="J16"/>
  <c r="I16"/>
  <c r="H16"/>
  <c r="G16"/>
  <c r="M14"/>
  <c r="F14"/>
  <c r="D14"/>
  <c r="N10"/>
  <c r="M10"/>
  <c r="L10"/>
  <c r="K10"/>
  <c r="J10"/>
  <c r="I10"/>
  <c r="H10"/>
  <c r="G10"/>
  <c r="F10"/>
  <c r="E10"/>
  <c r="D10"/>
  <c r="B10"/>
  <c r="A10"/>
  <c r="N9"/>
  <c r="M9"/>
  <c r="L9"/>
  <c r="K9"/>
  <c r="J9"/>
  <c r="I9"/>
  <c r="H9"/>
  <c r="G9"/>
  <c r="F9"/>
  <c r="E9"/>
  <c r="D9"/>
  <c r="B9"/>
  <c r="A9"/>
  <c r="N8"/>
  <c r="M8"/>
  <c r="L8"/>
  <c r="L12"/>
  <c r="K8"/>
  <c r="K12"/>
  <c r="J8"/>
  <c r="J12"/>
  <c r="I8"/>
  <c r="H8"/>
  <c r="H12"/>
  <c r="G8"/>
  <c r="G12"/>
  <c r="F8"/>
  <c r="E8"/>
  <c r="D8"/>
  <c r="B8"/>
  <c r="A8"/>
  <c r="A6"/>
  <c r="C17"/>
  <c r="A16" i="42"/>
  <c r="M12"/>
  <c r="E10" i="30"/>
  <c r="K12" i="41"/>
  <c r="J12"/>
  <c r="H10"/>
  <c r="L9"/>
  <c r="K9"/>
  <c r="J9"/>
  <c r="H9"/>
  <c r="U212" i="36"/>
  <c r="U197"/>
  <c r="U168"/>
  <c r="U157"/>
  <c r="U83"/>
  <c r="U82"/>
  <c r="U56"/>
  <c r="J137" i="32"/>
  <c r="A277" i="19"/>
  <c r="A267"/>
  <c r="A256"/>
  <c r="A241"/>
  <c r="A219"/>
  <c r="A215"/>
  <c r="B198"/>
  <c r="A197"/>
  <c r="A193"/>
  <c r="A190"/>
  <c r="B130" i="32"/>
  <c r="A146" i="19"/>
  <c r="A124"/>
  <c r="A86" i="39"/>
  <c r="A82" i="19"/>
  <c r="A44"/>
  <c r="B62" i="32"/>
  <c r="A29" i="19"/>
  <c r="A28" i="32"/>
  <c r="A137" i="21"/>
  <c r="A133"/>
  <c r="I113" i="40"/>
  <c r="I41"/>
  <c r="J9" i="38"/>
  <c r="A26" i="21"/>
  <c r="I87" i="35"/>
  <c r="I77"/>
  <c r="O9" i="36"/>
  <c r="O10"/>
  <c r="H138"/>
  <c r="H129"/>
  <c r="L138"/>
  <c r="L129"/>
  <c r="G138"/>
  <c r="G129"/>
  <c r="K138"/>
  <c r="K129"/>
  <c r="G154" i="35"/>
  <c r="G137"/>
  <c r="J36" i="36"/>
  <c r="J25"/>
  <c r="I8" i="37"/>
  <c r="E9" i="42"/>
  <c r="D9" i="41"/>
  <c r="A49" i="19"/>
  <c r="I41" i="21"/>
  <c r="I81"/>
  <c r="I86"/>
  <c r="H31" i="35"/>
  <c r="H20"/>
  <c r="I37"/>
  <c r="O13" i="36"/>
  <c r="H104"/>
  <c r="H76"/>
  <c r="L127"/>
  <c r="L106"/>
  <c r="K127"/>
  <c r="K106"/>
  <c r="I9" i="37"/>
  <c r="H48" i="40"/>
  <c r="H38"/>
  <c r="L48"/>
  <c r="L38"/>
  <c r="I81"/>
  <c r="I86"/>
  <c r="K112" i="19"/>
  <c r="H39" i="32"/>
  <c r="H6"/>
  <c r="H62"/>
  <c r="H41"/>
  <c r="H90"/>
  <c r="H66"/>
  <c r="I27" i="36"/>
  <c r="S27"/>
  <c r="I62" i="32"/>
  <c r="I41"/>
  <c r="L18" i="35"/>
  <c r="L7"/>
  <c r="H154"/>
  <c r="H137"/>
  <c r="I165"/>
  <c r="I156"/>
  <c r="J188"/>
  <c r="J178"/>
  <c r="K23" i="36"/>
  <c r="K7"/>
  <c r="G31"/>
  <c r="G36"/>
  <c r="G25"/>
  <c r="J56" i="34"/>
  <c r="H157"/>
  <c r="J90" i="32"/>
  <c r="J66"/>
  <c r="H75" i="35"/>
  <c r="H64"/>
  <c r="H107"/>
  <c r="J48" i="40"/>
  <c r="J38"/>
  <c r="I253" i="19"/>
  <c r="I244"/>
  <c r="J18" i="35"/>
  <c r="J7"/>
  <c r="O37"/>
  <c r="J48" i="21"/>
  <c r="J38"/>
  <c r="G19" i="34"/>
  <c r="G62" i="32"/>
  <c r="G41"/>
  <c r="G90"/>
  <c r="G66"/>
  <c r="O10" i="35"/>
  <c r="O12"/>
  <c r="O14"/>
  <c r="K87"/>
  <c r="K77"/>
  <c r="O135"/>
  <c r="K165"/>
  <c r="K156"/>
  <c r="G176"/>
  <c r="G167"/>
  <c r="H188"/>
  <c r="H178"/>
  <c r="O20" i="36"/>
  <c r="K48"/>
  <c r="K38"/>
  <c r="O48"/>
  <c r="J138"/>
  <c r="J129"/>
  <c r="H254" i="39"/>
  <c r="H245"/>
  <c r="L254"/>
  <c r="L245"/>
  <c r="G253" i="19"/>
  <c r="K253"/>
  <c r="K244"/>
  <c r="H56" i="34"/>
  <c r="J157"/>
  <c r="O15" i="35"/>
  <c r="O36"/>
  <c r="K44"/>
  <c r="L61"/>
  <c r="L62"/>
  <c r="L33"/>
  <c r="O62"/>
  <c r="I68"/>
  <c r="I70"/>
  <c r="I75"/>
  <c r="I64"/>
  <c r="H87"/>
  <c r="H77"/>
  <c r="G98"/>
  <c r="G89"/>
  <c r="O14" i="36"/>
  <c r="H36"/>
  <c r="H25"/>
  <c r="H48" i="21"/>
  <c r="H38"/>
  <c r="L48"/>
  <c r="L38"/>
  <c r="I138"/>
  <c r="I129"/>
  <c r="J39" i="32"/>
  <c r="J6"/>
  <c r="O9" i="35"/>
  <c r="O11"/>
  <c r="O13"/>
  <c r="O16"/>
  <c r="O17"/>
  <c r="J31"/>
  <c r="J20"/>
  <c r="O29"/>
  <c r="O30"/>
  <c r="L75"/>
  <c r="L64"/>
  <c r="G165"/>
  <c r="G156"/>
  <c r="O11" i="36"/>
  <c r="I138"/>
  <c r="I129"/>
  <c r="J254" i="39"/>
  <c r="J245"/>
  <c r="K219" i="21"/>
  <c r="G244" i="19"/>
  <c r="H198"/>
  <c r="J198"/>
  <c r="L198"/>
  <c r="G209"/>
  <c r="G200"/>
  <c r="I209"/>
  <c r="K209"/>
  <c r="H220"/>
  <c r="J220"/>
  <c r="J211"/>
  <c r="L220"/>
  <c r="G231"/>
  <c r="I231"/>
  <c r="K231"/>
  <c r="K222"/>
  <c r="H242"/>
  <c r="J242"/>
  <c r="L242"/>
  <c r="H264"/>
  <c r="J264"/>
  <c r="J255"/>
  <c r="L264"/>
  <c r="L255"/>
  <c r="G275"/>
  <c r="G266"/>
  <c r="I275"/>
  <c r="K275"/>
  <c r="K266"/>
  <c r="I90" i="32"/>
  <c r="I66"/>
  <c r="K18" i="35"/>
  <c r="K7"/>
  <c r="J87"/>
  <c r="J77"/>
  <c r="L87"/>
  <c r="L77"/>
  <c r="H98"/>
  <c r="H89"/>
  <c r="J98"/>
  <c r="J89"/>
  <c r="L98"/>
  <c r="L89"/>
  <c r="K112"/>
  <c r="K100"/>
  <c r="L188"/>
  <c r="L178"/>
  <c r="I199"/>
  <c r="I190"/>
  <c r="K199"/>
  <c r="K190"/>
  <c r="I210"/>
  <c r="I201"/>
  <c r="K210"/>
  <c r="K201"/>
  <c r="I221"/>
  <c r="I212"/>
  <c r="K221"/>
  <c r="K212"/>
  <c r="K232"/>
  <c r="K223"/>
  <c r="I243"/>
  <c r="I234"/>
  <c r="K243"/>
  <c r="K234"/>
  <c r="I254"/>
  <c r="I245"/>
  <c r="K254"/>
  <c r="K245"/>
  <c r="I265"/>
  <c r="I256"/>
  <c r="K265"/>
  <c r="K256"/>
  <c r="I276"/>
  <c r="I267"/>
  <c r="K276"/>
  <c r="K267"/>
  <c r="H23" i="36"/>
  <c r="H7"/>
  <c r="J23"/>
  <c r="J7"/>
  <c r="L23"/>
  <c r="L7"/>
  <c r="J74"/>
  <c r="J50"/>
  <c r="H160"/>
  <c r="H151"/>
  <c r="J160"/>
  <c r="J151"/>
  <c r="L160"/>
  <c r="L151"/>
  <c r="H204"/>
  <c r="H195"/>
  <c r="J204"/>
  <c r="J195"/>
  <c r="L204"/>
  <c r="L195"/>
  <c r="I215"/>
  <c r="I206"/>
  <c r="K215"/>
  <c r="K206"/>
  <c r="G17" i="19"/>
  <c r="G6"/>
  <c r="K17"/>
  <c r="K6"/>
  <c r="H30"/>
  <c r="H19"/>
  <c r="J30"/>
  <c r="J19"/>
  <c r="L30"/>
  <c r="L19"/>
  <c r="G74"/>
  <c r="G63"/>
  <c r="I74"/>
  <c r="I63"/>
  <c r="K74"/>
  <c r="K63"/>
  <c r="K86"/>
  <c r="K76"/>
  <c r="H175"/>
  <c r="H166"/>
  <c r="J175"/>
  <c r="J166"/>
  <c r="L175"/>
  <c r="G198"/>
  <c r="I198"/>
  <c r="I189"/>
  <c r="K198"/>
  <c r="H209"/>
  <c r="H200"/>
  <c r="J209"/>
  <c r="J200"/>
  <c r="L209"/>
  <c r="G220"/>
  <c r="I220"/>
  <c r="K220"/>
  <c r="H231"/>
  <c r="J231"/>
  <c r="J222"/>
  <c r="L231"/>
  <c r="L222"/>
  <c r="G242"/>
  <c r="I242"/>
  <c r="I233"/>
  <c r="K242"/>
  <c r="H253"/>
  <c r="H244"/>
  <c r="J253"/>
  <c r="J244"/>
  <c r="L253"/>
  <c r="G264"/>
  <c r="G255"/>
  <c r="I264"/>
  <c r="I255"/>
  <c r="K264"/>
  <c r="K255"/>
  <c r="H275"/>
  <c r="J275"/>
  <c r="J266"/>
  <c r="L275"/>
  <c r="L266"/>
  <c r="K17" i="30"/>
  <c r="I19" i="34"/>
  <c r="H19"/>
  <c r="J19"/>
  <c r="G45"/>
  <c r="I45"/>
  <c r="H45"/>
  <c r="J45"/>
  <c r="G56"/>
  <c r="I56"/>
  <c r="H93"/>
  <c r="J93"/>
  <c r="G93"/>
  <c r="I93"/>
  <c r="H112"/>
  <c r="J112"/>
  <c r="G112"/>
  <c r="I112"/>
  <c r="H137"/>
  <c r="J137"/>
  <c r="G137"/>
  <c r="I137"/>
  <c r="G157"/>
  <c r="G159"/>
  <c r="I157"/>
  <c r="I159"/>
  <c r="I160"/>
  <c r="G39" i="32"/>
  <c r="G6"/>
  <c r="I39"/>
  <c r="I6"/>
  <c r="H18" i="35"/>
  <c r="H7"/>
  <c r="O19"/>
  <c r="K31"/>
  <c r="K20"/>
  <c r="O31"/>
  <c r="O32"/>
  <c r="J44"/>
  <c r="O38"/>
  <c r="I42"/>
  <c r="H62"/>
  <c r="H33"/>
  <c r="K61"/>
  <c r="K62"/>
  <c r="K33"/>
  <c r="J70"/>
  <c r="J75"/>
  <c r="J64"/>
  <c r="G70"/>
  <c r="G75"/>
  <c r="G64"/>
  <c r="K75"/>
  <c r="K64"/>
  <c r="O75"/>
  <c r="O87"/>
  <c r="I98"/>
  <c r="I89"/>
  <c r="K98"/>
  <c r="K89"/>
  <c r="I107"/>
  <c r="H112"/>
  <c r="H100"/>
  <c r="J112"/>
  <c r="J100"/>
  <c r="L112"/>
  <c r="L100"/>
  <c r="J154"/>
  <c r="J137"/>
  <c r="L154"/>
  <c r="L137"/>
  <c r="O149"/>
  <c r="O154"/>
  <c r="H165"/>
  <c r="H156"/>
  <c r="J165"/>
  <c r="J156"/>
  <c r="O165"/>
  <c r="G199"/>
  <c r="G190"/>
  <c r="J199"/>
  <c r="J190"/>
  <c r="H210"/>
  <c r="H201"/>
  <c r="J210"/>
  <c r="J201"/>
  <c r="L210"/>
  <c r="L201"/>
  <c r="G221"/>
  <c r="G212"/>
  <c r="H221"/>
  <c r="H212"/>
  <c r="J221"/>
  <c r="J212"/>
  <c r="L221"/>
  <c r="L212"/>
  <c r="H232"/>
  <c r="H223"/>
  <c r="J232"/>
  <c r="J223"/>
  <c r="L232"/>
  <c r="L223"/>
  <c r="G243"/>
  <c r="G234"/>
  <c r="J243"/>
  <c r="J234"/>
  <c r="G254"/>
  <c r="G245"/>
  <c r="H254"/>
  <c r="H245"/>
  <c r="J254"/>
  <c r="J245"/>
  <c r="L254"/>
  <c r="L245"/>
  <c r="H265"/>
  <c r="H256"/>
  <c r="J265"/>
  <c r="J256"/>
  <c r="L265"/>
  <c r="L256"/>
  <c r="G276"/>
  <c r="G267"/>
  <c r="H276"/>
  <c r="H267"/>
  <c r="J276"/>
  <c r="J267"/>
  <c r="L276"/>
  <c r="L267"/>
  <c r="G16" i="36"/>
  <c r="G23"/>
  <c r="G7"/>
  <c r="I14"/>
  <c r="I16"/>
  <c r="I23"/>
  <c r="I7"/>
  <c r="O36"/>
  <c r="I48"/>
  <c r="I38"/>
  <c r="G48"/>
  <c r="G38"/>
  <c r="H48"/>
  <c r="H38"/>
  <c r="J48"/>
  <c r="J38"/>
  <c r="H149"/>
  <c r="H140"/>
  <c r="J149"/>
  <c r="J140"/>
  <c r="L149"/>
  <c r="L140"/>
  <c r="H171"/>
  <c r="H162"/>
  <c r="J171"/>
  <c r="J162"/>
  <c r="L171"/>
  <c r="L162"/>
  <c r="I182"/>
  <c r="I173"/>
  <c r="K182"/>
  <c r="K173"/>
  <c r="H193"/>
  <c r="H184"/>
  <c r="J193"/>
  <c r="J184"/>
  <c r="L193"/>
  <c r="L184"/>
  <c r="H199" i="39"/>
  <c r="H190"/>
  <c r="J199"/>
  <c r="J190"/>
  <c r="L199"/>
  <c r="L190"/>
  <c r="H210"/>
  <c r="H201"/>
  <c r="J210"/>
  <c r="J201"/>
  <c r="L210"/>
  <c r="L201"/>
  <c r="G221"/>
  <c r="G212"/>
  <c r="I221"/>
  <c r="I212"/>
  <c r="K221"/>
  <c r="K212"/>
  <c r="H232"/>
  <c r="H223"/>
  <c r="J232"/>
  <c r="J223"/>
  <c r="L232"/>
  <c r="L223"/>
  <c r="G243"/>
  <c r="G234"/>
  <c r="I243"/>
  <c r="I234"/>
  <c r="K243"/>
  <c r="K234"/>
  <c r="G265"/>
  <c r="G256"/>
  <c r="I265"/>
  <c r="I256"/>
  <c r="K265"/>
  <c r="K256"/>
  <c r="H276"/>
  <c r="H267"/>
  <c r="J276"/>
  <c r="J267"/>
  <c r="L276"/>
  <c r="L267"/>
  <c r="L48" i="36"/>
  <c r="L38"/>
  <c r="O74"/>
  <c r="I80"/>
  <c r="O104"/>
  <c r="G115"/>
  <c r="G127"/>
  <c r="J127"/>
  <c r="J106"/>
  <c r="I149"/>
  <c r="I140"/>
  <c r="K149"/>
  <c r="K140"/>
  <c r="I160"/>
  <c r="I151"/>
  <c r="K160"/>
  <c r="K151"/>
  <c r="I171"/>
  <c r="I162"/>
  <c r="K171"/>
  <c r="K162"/>
  <c r="H182"/>
  <c r="H173"/>
  <c r="J182"/>
  <c r="J173"/>
  <c r="L182"/>
  <c r="L173"/>
  <c r="I193"/>
  <c r="I184"/>
  <c r="K193"/>
  <c r="K184"/>
  <c r="I204"/>
  <c r="I195"/>
  <c r="K204"/>
  <c r="K195"/>
  <c r="H215"/>
  <c r="H206"/>
  <c r="J215"/>
  <c r="J206"/>
  <c r="L215"/>
  <c r="L206"/>
  <c r="H18" i="39"/>
  <c r="H7"/>
  <c r="J18"/>
  <c r="J7"/>
  <c r="L18"/>
  <c r="L7"/>
  <c r="G75"/>
  <c r="G64"/>
  <c r="I75"/>
  <c r="I64"/>
  <c r="K75"/>
  <c r="K64"/>
  <c r="J98"/>
  <c r="J89"/>
  <c r="L98"/>
  <c r="L89"/>
  <c r="H165"/>
  <c r="H156"/>
  <c r="J165"/>
  <c r="J156"/>
  <c r="L165"/>
  <c r="L156"/>
  <c r="G176"/>
  <c r="G167"/>
  <c r="I176"/>
  <c r="I167"/>
  <c r="K176"/>
  <c r="K167"/>
  <c r="G199"/>
  <c r="G190"/>
  <c r="I199"/>
  <c r="I190"/>
  <c r="K199"/>
  <c r="K190"/>
  <c r="G210"/>
  <c r="G201"/>
  <c r="I210"/>
  <c r="I201"/>
  <c r="K210"/>
  <c r="K201"/>
  <c r="H221"/>
  <c r="H212"/>
  <c r="J221"/>
  <c r="J212"/>
  <c r="L221"/>
  <c r="L212"/>
  <c r="G232"/>
  <c r="G223"/>
  <c r="I232"/>
  <c r="I223"/>
  <c r="K232"/>
  <c r="K223"/>
  <c r="H243"/>
  <c r="H234"/>
  <c r="J243"/>
  <c r="J234"/>
  <c r="L243"/>
  <c r="L234"/>
  <c r="G254"/>
  <c r="G245"/>
  <c r="I254"/>
  <c r="I245"/>
  <c r="K254"/>
  <c r="K245"/>
  <c r="H265"/>
  <c r="H256"/>
  <c r="J265"/>
  <c r="J256"/>
  <c r="L265"/>
  <c r="L256"/>
  <c r="G276"/>
  <c r="G267"/>
  <c r="I276"/>
  <c r="I267"/>
  <c r="K276"/>
  <c r="K267"/>
  <c r="U117" i="36"/>
  <c r="H189" i="19"/>
  <c r="J189"/>
  <c r="L189"/>
  <c r="I200"/>
  <c r="K200"/>
  <c r="H211"/>
  <c r="L211"/>
  <c r="G222"/>
  <c r="I222"/>
  <c r="H233"/>
  <c r="J233"/>
  <c r="L233"/>
  <c r="H255"/>
  <c r="I266"/>
  <c r="H159" i="34"/>
  <c r="H160"/>
  <c r="G189" i="19"/>
  <c r="K189"/>
  <c r="L200"/>
  <c r="G211"/>
  <c r="I211"/>
  <c r="K211"/>
  <c r="H222"/>
  <c r="G233"/>
  <c r="K233"/>
  <c r="L244"/>
  <c r="H266"/>
  <c r="A15" i="30"/>
  <c r="L17"/>
  <c r="G92" i="32"/>
  <c r="I112" i="35"/>
  <c r="I100"/>
  <c r="K154"/>
  <c r="K137"/>
  <c r="H13" i="41"/>
  <c r="A22"/>
  <c r="H17" i="19"/>
  <c r="H6"/>
  <c r="J17"/>
  <c r="J6"/>
  <c r="L17"/>
  <c r="L6"/>
  <c r="G30"/>
  <c r="G19"/>
  <c r="I30"/>
  <c r="I19"/>
  <c r="K30"/>
  <c r="K19"/>
  <c r="H74"/>
  <c r="H63"/>
  <c r="J74"/>
  <c r="J63"/>
  <c r="L74"/>
  <c r="L63"/>
  <c r="H86"/>
  <c r="H76"/>
  <c r="H97"/>
  <c r="H88"/>
  <c r="G175"/>
  <c r="G166"/>
  <c r="G48" i="21"/>
  <c r="G38"/>
  <c r="I48"/>
  <c r="I38"/>
  <c r="K48"/>
  <c r="K38"/>
  <c r="H138"/>
  <c r="H129"/>
  <c r="L138"/>
  <c r="L129"/>
  <c r="A21" i="27"/>
  <c r="J62" i="35"/>
  <c r="J33"/>
  <c r="O129"/>
  <c r="B130"/>
  <c r="O130"/>
  <c r="J62" i="32"/>
  <c r="J41"/>
  <c r="O275" i="35"/>
  <c r="O274"/>
  <c r="O272"/>
  <c r="O271"/>
  <c r="O269"/>
  <c r="O268"/>
  <c r="O267"/>
  <c r="O266"/>
  <c r="O262"/>
  <c r="O259"/>
  <c r="O253"/>
  <c r="O252"/>
  <c r="O250"/>
  <c r="O249"/>
  <c r="O247"/>
  <c r="O246"/>
  <c r="O277"/>
  <c r="O273"/>
  <c r="O270"/>
  <c r="O265"/>
  <c r="O264"/>
  <c r="O263"/>
  <c r="O261"/>
  <c r="O260"/>
  <c r="O258"/>
  <c r="O257"/>
  <c r="O256"/>
  <c r="O255"/>
  <c r="O251"/>
  <c r="O248"/>
  <c r="O242"/>
  <c r="O241"/>
  <c r="O239"/>
  <c r="O238"/>
  <c r="O236"/>
  <c r="O235"/>
  <c r="O234"/>
  <c r="O233"/>
  <c r="O229"/>
  <c r="O226"/>
  <c r="O220"/>
  <c r="O219"/>
  <c r="O217"/>
  <c r="O216"/>
  <c r="O214"/>
  <c r="O213"/>
  <c r="O212"/>
  <c r="O211"/>
  <c r="O207"/>
  <c r="O204"/>
  <c r="O198"/>
  <c r="O197"/>
  <c r="O195"/>
  <c r="O194"/>
  <c r="O192"/>
  <c r="O191"/>
  <c r="O190"/>
  <c r="O189"/>
  <c r="O186"/>
  <c r="O18"/>
  <c r="O20"/>
  <c r="O21"/>
  <c r="O22"/>
  <c r="O23"/>
  <c r="O24"/>
  <c r="O25"/>
  <c r="O26"/>
  <c r="O27"/>
  <c r="O28"/>
  <c r="O33"/>
  <c r="O34"/>
  <c r="O35"/>
  <c r="O40"/>
  <c r="I41"/>
  <c r="O42"/>
  <c r="O46"/>
  <c r="O49"/>
  <c r="O51"/>
  <c r="O53"/>
  <c r="O55"/>
  <c r="O57"/>
  <c r="O60"/>
  <c r="O61"/>
  <c r="O63"/>
  <c r="O66"/>
  <c r="O69"/>
  <c r="O72"/>
  <c r="O77"/>
  <c r="O78"/>
  <c r="G82"/>
  <c r="G87"/>
  <c r="G77"/>
  <c r="O81"/>
  <c r="O82"/>
  <c r="O83"/>
  <c r="O85"/>
  <c r="O86"/>
  <c r="O88"/>
  <c r="O89"/>
  <c r="O90"/>
  <c r="O91"/>
  <c r="O92"/>
  <c r="O95"/>
  <c r="O99"/>
  <c r="O100"/>
  <c r="O101"/>
  <c r="O102"/>
  <c r="O103"/>
  <c r="O104"/>
  <c r="O105"/>
  <c r="O107"/>
  <c r="O108"/>
  <c r="O109"/>
  <c r="O111"/>
  <c r="O112"/>
  <c r="O114"/>
  <c r="O115"/>
  <c r="O116"/>
  <c r="O117"/>
  <c r="O119"/>
  <c r="O120"/>
  <c r="I135"/>
  <c r="I114"/>
  <c r="O128"/>
  <c r="K134"/>
  <c r="O131"/>
  <c r="O133"/>
  <c r="O137"/>
  <c r="O138"/>
  <c r="O140"/>
  <c r="O142"/>
  <c r="O148"/>
  <c r="O152"/>
  <c r="O159"/>
  <c r="O160"/>
  <c r="O161"/>
  <c r="O163"/>
  <c r="O164"/>
  <c r="O173"/>
  <c r="O177"/>
  <c r="O180"/>
  <c r="O181"/>
  <c r="O182"/>
  <c r="O183"/>
  <c r="K188"/>
  <c r="K178"/>
  <c r="O184"/>
  <c r="O185"/>
  <c r="O200"/>
  <c r="O205"/>
  <c r="O206"/>
  <c r="O210"/>
  <c r="O215"/>
  <c r="O218"/>
  <c r="O221"/>
  <c r="O223"/>
  <c r="O224"/>
  <c r="O225"/>
  <c r="O230"/>
  <c r="O231"/>
  <c r="O244"/>
  <c r="O254"/>
  <c r="O276"/>
  <c r="O41"/>
  <c r="O43"/>
  <c r="O44"/>
  <c r="O45"/>
  <c r="O47"/>
  <c r="O48"/>
  <c r="O50"/>
  <c r="O52"/>
  <c r="O54"/>
  <c r="O56"/>
  <c r="O58"/>
  <c r="O59"/>
  <c r="O64"/>
  <c r="O65"/>
  <c r="O67"/>
  <c r="O68"/>
  <c r="O70"/>
  <c r="O71"/>
  <c r="O73"/>
  <c r="O74"/>
  <c r="O76"/>
  <c r="O79"/>
  <c r="O80"/>
  <c r="O84"/>
  <c r="O93"/>
  <c r="O94"/>
  <c r="O96"/>
  <c r="O97"/>
  <c r="O98"/>
  <c r="O106"/>
  <c r="G112"/>
  <c r="G100"/>
  <c r="O110"/>
  <c r="O113"/>
  <c r="G124"/>
  <c r="G135"/>
  <c r="G114"/>
  <c r="O118"/>
  <c r="O121"/>
  <c r="O123"/>
  <c r="O124"/>
  <c r="O125"/>
  <c r="H135"/>
  <c r="H114"/>
  <c r="O126"/>
  <c r="O127"/>
  <c r="O132"/>
  <c r="O134"/>
  <c r="O136"/>
  <c r="O139"/>
  <c r="O141"/>
  <c r="O143"/>
  <c r="O144"/>
  <c r="O145"/>
  <c r="O146"/>
  <c r="O147"/>
  <c r="O150"/>
  <c r="O153"/>
  <c r="O155"/>
  <c r="O156"/>
  <c r="O157"/>
  <c r="O158"/>
  <c r="O162"/>
  <c r="O166"/>
  <c r="O167"/>
  <c r="O168"/>
  <c r="O169"/>
  <c r="O170"/>
  <c r="O171"/>
  <c r="O172"/>
  <c r="O174"/>
  <c r="O175"/>
  <c r="O176"/>
  <c r="O178"/>
  <c r="O179"/>
  <c r="O187"/>
  <c r="I188"/>
  <c r="I178"/>
  <c r="O188"/>
  <c r="O193"/>
  <c r="O196"/>
  <c r="O199"/>
  <c r="O201"/>
  <c r="O202"/>
  <c r="O203"/>
  <c r="O208"/>
  <c r="O209"/>
  <c r="O222"/>
  <c r="O227"/>
  <c r="O228"/>
  <c r="O232"/>
  <c r="O237"/>
  <c r="O240"/>
  <c r="O243"/>
  <c r="O245"/>
  <c r="G62" i="36"/>
  <c r="G74"/>
  <c r="G50"/>
  <c r="I53"/>
  <c r="I62"/>
  <c r="I74"/>
  <c r="I50"/>
  <c r="G210" i="35"/>
  <c r="G201"/>
  <c r="G232"/>
  <c r="G223"/>
  <c r="O215" i="36"/>
  <c r="O214"/>
  <c r="O212"/>
  <c r="O211"/>
  <c r="O210"/>
  <c r="O209"/>
  <c r="O207"/>
  <c r="O206"/>
  <c r="O204"/>
  <c r="O203"/>
  <c r="O201"/>
  <c r="O200"/>
  <c r="O199"/>
  <c r="O197"/>
  <c r="O194"/>
  <c r="O191"/>
  <c r="O187"/>
  <c r="O185"/>
  <c r="O184"/>
  <c r="O182"/>
  <c r="O181"/>
  <c r="O179"/>
  <c r="O178"/>
  <c r="O177"/>
  <c r="O176"/>
  <c r="O174"/>
  <c r="O173"/>
  <c r="O171"/>
  <c r="O170"/>
  <c r="O168"/>
  <c r="O167"/>
  <c r="O166"/>
  <c r="O164"/>
  <c r="O160"/>
  <c r="O159"/>
  <c r="O157"/>
  <c r="O156"/>
  <c r="O155"/>
  <c r="O153"/>
  <c r="O149"/>
  <c r="O148"/>
  <c r="O216"/>
  <c r="O213"/>
  <c r="O208"/>
  <c r="O205"/>
  <c r="O202"/>
  <c r="O198"/>
  <c r="O196"/>
  <c r="O195"/>
  <c r="O192"/>
  <c r="O190"/>
  <c r="O189"/>
  <c r="O188"/>
  <c r="O186"/>
  <c r="O183"/>
  <c r="O180"/>
  <c r="O175"/>
  <c r="O172"/>
  <c r="O169"/>
  <c r="O165"/>
  <c r="O163"/>
  <c r="O162"/>
  <c r="O161"/>
  <c r="O158"/>
  <c r="O154"/>
  <c r="O152"/>
  <c r="O151"/>
  <c r="O150"/>
  <c r="O147"/>
  <c r="O143"/>
  <c r="O141"/>
  <c r="O140"/>
  <c r="O136"/>
  <c r="O135"/>
  <c r="O134"/>
  <c r="O133"/>
  <c r="O126"/>
  <c r="O125"/>
  <c r="O124"/>
  <c r="O123"/>
  <c r="O122"/>
  <c r="O120"/>
  <c r="O118"/>
  <c r="O117"/>
  <c r="O116"/>
  <c r="O115"/>
  <c r="O114"/>
  <c r="O110"/>
  <c r="O108"/>
  <c r="O105"/>
  <c r="O103"/>
  <c r="O102"/>
  <c r="O23"/>
  <c r="O27"/>
  <c r="O28"/>
  <c r="O29"/>
  <c r="O30"/>
  <c r="O34"/>
  <c r="S41"/>
  <c r="O44"/>
  <c r="O45"/>
  <c r="O46"/>
  <c r="O50"/>
  <c r="O51"/>
  <c r="O52"/>
  <c r="O54"/>
  <c r="O55"/>
  <c r="O57"/>
  <c r="O58"/>
  <c r="O59"/>
  <c r="O61"/>
  <c r="H74"/>
  <c r="O68"/>
  <c r="O69"/>
  <c r="O70"/>
  <c r="O75"/>
  <c r="O76"/>
  <c r="O77"/>
  <c r="O79"/>
  <c r="G94"/>
  <c r="G104"/>
  <c r="G76"/>
  <c r="O80"/>
  <c r="O82"/>
  <c r="O88"/>
  <c r="O89"/>
  <c r="O90"/>
  <c r="O94"/>
  <c r="O95"/>
  <c r="O96"/>
  <c r="O97"/>
  <c r="O101"/>
  <c r="O106"/>
  <c r="O107"/>
  <c r="O109"/>
  <c r="O121"/>
  <c r="O128"/>
  <c r="O138"/>
  <c r="G149"/>
  <c r="G140"/>
  <c r="O144"/>
  <c r="O145"/>
  <c r="O146"/>
  <c r="G265" i="35"/>
  <c r="G256"/>
  <c r="O12" i="36"/>
  <c r="O15"/>
  <c r="O16"/>
  <c r="O17"/>
  <c r="O18"/>
  <c r="O19"/>
  <c r="O22"/>
  <c r="O24"/>
  <c r="O25"/>
  <c r="O26"/>
  <c r="O31"/>
  <c r="O32"/>
  <c r="O33"/>
  <c r="O35"/>
  <c r="O37"/>
  <c r="O38"/>
  <c r="O39"/>
  <c r="O40"/>
  <c r="O41"/>
  <c r="O42"/>
  <c r="O43"/>
  <c r="O47"/>
  <c r="O49"/>
  <c r="O53"/>
  <c r="O56"/>
  <c r="O60"/>
  <c r="O62"/>
  <c r="O63"/>
  <c r="O64"/>
  <c r="O65"/>
  <c r="O66"/>
  <c r="O67"/>
  <c r="L74"/>
  <c r="O72"/>
  <c r="O73"/>
  <c r="O78"/>
  <c r="O81"/>
  <c r="O83"/>
  <c r="O84"/>
  <c r="O85"/>
  <c r="O86"/>
  <c r="O87"/>
  <c r="O91"/>
  <c r="O92"/>
  <c r="O93"/>
  <c r="O98"/>
  <c r="O99"/>
  <c r="O100"/>
  <c r="J104"/>
  <c r="J76"/>
  <c r="L104"/>
  <c r="L76"/>
  <c r="O111"/>
  <c r="O119"/>
  <c r="I127"/>
  <c r="I106"/>
  <c r="O127"/>
  <c r="O129"/>
  <c r="O130"/>
  <c r="O131"/>
  <c r="O132"/>
  <c r="O137"/>
  <c r="O139"/>
  <c r="O142"/>
  <c r="O193"/>
  <c r="G18" i="39"/>
  <c r="G7"/>
  <c r="K18"/>
  <c r="K7"/>
  <c r="H75"/>
  <c r="H64"/>
  <c r="J75"/>
  <c r="J64"/>
  <c r="L75"/>
  <c r="L64"/>
  <c r="H87"/>
  <c r="H77"/>
  <c r="L87"/>
  <c r="L77"/>
  <c r="G165"/>
  <c r="G156"/>
  <c r="I165"/>
  <c r="I156"/>
  <c r="K165"/>
  <c r="K156"/>
  <c r="H176"/>
  <c r="H167"/>
  <c r="J176"/>
  <c r="J167"/>
  <c r="L176"/>
  <c r="L167"/>
  <c r="G48" i="40"/>
  <c r="G38"/>
  <c r="I48"/>
  <c r="I38"/>
  <c r="K48"/>
  <c r="K38"/>
  <c r="H138"/>
  <c r="H129"/>
  <c r="J138"/>
  <c r="J129"/>
  <c r="L138"/>
  <c r="L129"/>
  <c r="G138"/>
  <c r="G129"/>
  <c r="I138"/>
  <c r="I129"/>
  <c r="K138"/>
  <c r="K129"/>
  <c r="J160" i="21"/>
  <c r="J151"/>
  <c r="I104" i="40"/>
  <c r="I76"/>
  <c r="H9" i="30"/>
  <c r="J19" i="41"/>
  <c r="G36" i="40"/>
  <c r="G25"/>
  <c r="K36"/>
  <c r="K25"/>
  <c r="S27"/>
  <c r="I36"/>
  <c r="I25"/>
  <c r="L134" i="19"/>
  <c r="L135"/>
  <c r="K149" i="21"/>
  <c r="J104" i="40"/>
  <c r="J76"/>
  <c r="I23" i="21"/>
  <c r="I7"/>
  <c r="L160" i="40"/>
  <c r="L151"/>
  <c r="J74" i="21"/>
  <c r="J50"/>
  <c r="K193"/>
  <c r="H215"/>
  <c r="H149" i="40"/>
  <c r="H140"/>
  <c r="J160"/>
  <c r="J151"/>
  <c r="I182"/>
  <c r="I173"/>
  <c r="I204"/>
  <c r="I195"/>
  <c r="K82" i="39"/>
  <c r="K87"/>
  <c r="K77"/>
  <c r="I112" i="19"/>
  <c r="F14" i="38"/>
  <c r="U201" i="36"/>
  <c r="H166" i="21"/>
  <c r="L166"/>
  <c r="H62"/>
  <c r="H74"/>
  <c r="I148"/>
  <c r="I149"/>
  <c r="I155"/>
  <c r="I192"/>
  <c r="H36"/>
  <c r="H25"/>
  <c r="I126"/>
  <c r="I127"/>
  <c r="L126"/>
  <c r="L127"/>
  <c r="J137"/>
  <c r="J138"/>
  <c r="J144"/>
  <c r="G170"/>
  <c r="K177"/>
  <c r="I188"/>
  <c r="U101" i="36"/>
  <c r="I103" i="21"/>
  <c r="I104"/>
  <c r="I76"/>
  <c r="G137"/>
  <c r="G138"/>
  <c r="K137"/>
  <c r="K138"/>
  <c r="I181"/>
  <c r="I182"/>
  <c r="U175" i="36"/>
  <c r="G94" i="21"/>
  <c r="K94"/>
  <c r="J103"/>
  <c r="J104"/>
  <c r="J76"/>
  <c r="I159"/>
  <c r="H192"/>
  <c r="H193"/>
  <c r="L192"/>
  <c r="L193"/>
  <c r="I149" i="40"/>
  <c r="I140"/>
  <c r="G104"/>
  <c r="G76"/>
  <c r="I193"/>
  <c r="I184"/>
  <c r="G36" i="21"/>
  <c r="G25"/>
  <c r="L74"/>
  <c r="H112" i="19"/>
  <c r="L112"/>
  <c r="J134"/>
  <c r="J135"/>
  <c r="H74" i="40"/>
  <c r="H50"/>
  <c r="U33" i="36"/>
  <c r="U69"/>
  <c r="U81"/>
  <c r="U85"/>
  <c r="U87"/>
  <c r="H181" i="21"/>
  <c r="L181"/>
  <c r="H170"/>
  <c r="L170"/>
  <c r="H177"/>
  <c r="L177"/>
  <c r="I83"/>
  <c r="I83" i="40"/>
  <c r="U19" i="36"/>
  <c r="G62" i="21"/>
  <c r="G74"/>
  <c r="K62"/>
  <c r="K74"/>
  <c r="I62"/>
  <c r="I74"/>
  <c r="J181"/>
  <c r="K149" i="40"/>
  <c r="K140"/>
  <c r="K171"/>
  <c r="K162"/>
  <c r="A199"/>
  <c r="U190" i="36"/>
  <c r="K160" i="21"/>
  <c r="J170"/>
  <c r="J171"/>
  <c r="J177"/>
  <c r="J215"/>
  <c r="J74" i="40"/>
  <c r="J50"/>
  <c r="G23" i="21"/>
  <c r="G7"/>
  <c r="K23"/>
  <c r="K7"/>
  <c r="K171"/>
  <c r="J204"/>
  <c r="I215"/>
  <c r="H104" i="40"/>
  <c r="H76"/>
  <c r="K160"/>
  <c r="K151"/>
  <c r="U179" i="36"/>
  <c r="H204" i="21"/>
  <c r="L204"/>
  <c r="K215"/>
  <c r="J16" i="40"/>
  <c r="J23"/>
  <c r="J7"/>
  <c r="S9"/>
  <c r="S59"/>
  <c r="K127"/>
  <c r="K106"/>
  <c r="I36" i="21"/>
  <c r="I25"/>
  <c r="J126"/>
  <c r="J127"/>
  <c r="I204"/>
  <c r="J36" i="40"/>
  <c r="J25"/>
  <c r="G74"/>
  <c r="G50"/>
  <c r="S90"/>
  <c r="H127"/>
  <c r="H106"/>
  <c r="L127"/>
  <c r="L106"/>
  <c r="H171"/>
  <c r="H162"/>
  <c r="L171"/>
  <c r="L162"/>
  <c r="J23" i="21"/>
  <c r="J7"/>
  <c r="L36"/>
  <c r="L25"/>
  <c r="H126"/>
  <c r="H127"/>
  <c r="J193"/>
  <c r="K204"/>
  <c r="H36" i="40"/>
  <c r="H25"/>
  <c r="L36"/>
  <c r="L25"/>
  <c r="S83"/>
  <c r="S96"/>
  <c r="L149"/>
  <c r="L140"/>
  <c r="I215"/>
  <c r="I206"/>
  <c r="I12" i="19"/>
  <c r="I17"/>
  <c r="I6"/>
  <c r="P44" i="32"/>
  <c r="P80"/>
  <c r="A51" i="39"/>
  <c r="K112"/>
  <c r="K100"/>
  <c r="I135"/>
  <c r="I114"/>
  <c r="J153" i="19"/>
  <c r="J137"/>
  <c r="U208" i="36"/>
  <c r="U153"/>
  <c r="U80"/>
  <c r="U86"/>
  <c r="U100"/>
  <c r="U214"/>
  <c r="U181"/>
  <c r="U146"/>
  <c r="U186"/>
  <c r="A8" i="40"/>
  <c r="A8" i="21"/>
  <c r="A7" i="34"/>
  <c r="B74" i="40"/>
  <c r="B56" i="34"/>
  <c r="B74" i="21"/>
  <c r="D10" i="30"/>
  <c r="D11" i="42"/>
  <c r="E8"/>
  <c r="E7" i="30"/>
  <c r="A35" i="40"/>
  <c r="A35" i="21"/>
  <c r="A81" i="40"/>
  <c r="A81" i="21"/>
  <c r="A141" i="40"/>
  <c r="A140" i="34"/>
  <c r="A141" i="21"/>
  <c r="U14" i="36"/>
  <c r="U60"/>
  <c r="A47" i="40"/>
  <c r="A44" i="34"/>
  <c r="A47" i="21"/>
  <c r="A77" i="40"/>
  <c r="A59" i="34"/>
  <c r="A77" i="21"/>
  <c r="A95" i="40"/>
  <c r="A76" i="34"/>
  <c r="A103" i="40"/>
  <c r="A92" i="34"/>
  <c r="A103" i="21"/>
  <c r="U12" i="36"/>
  <c r="A16" i="40"/>
  <c r="A13" i="34"/>
  <c r="A16" i="21"/>
  <c r="B19" i="34"/>
  <c r="L65"/>
  <c r="B23" i="40"/>
  <c r="O17"/>
  <c r="B23" i="21"/>
  <c r="O19"/>
  <c r="E8" i="30"/>
  <c r="A115" i="40"/>
  <c r="A114" i="21"/>
  <c r="A104" i="34"/>
  <c r="A159" i="40"/>
  <c r="A159" i="21"/>
  <c r="B171" i="40"/>
  <c r="B171" i="21"/>
  <c r="B193" i="40"/>
  <c r="B193" i="21"/>
  <c r="B204" i="40"/>
  <c r="B204" i="21"/>
  <c r="A22" i="40"/>
  <c r="A18" i="34"/>
  <c r="A22" i="21"/>
  <c r="A14" i="40"/>
  <c r="A14" i="21"/>
  <c r="G9" i="38"/>
  <c r="A44" i="40"/>
  <c r="A41" i="34"/>
  <c r="A44" i="21"/>
  <c r="A62" i="40"/>
  <c r="A50" i="34"/>
  <c r="A62" i="21"/>
  <c r="A51" i="34"/>
  <c r="A63" i="40"/>
  <c r="A63" i="21"/>
  <c r="A107" i="40"/>
  <c r="A107" i="21"/>
  <c r="A96" i="34"/>
  <c r="D13" i="42"/>
  <c r="D12" i="30"/>
  <c r="A126" i="40"/>
  <c r="A111" i="34"/>
  <c r="A126" i="21"/>
  <c r="A152" i="40"/>
  <c r="A152" i="21"/>
  <c r="A192" i="40"/>
  <c r="A192" i="21"/>
  <c r="A17"/>
  <c r="A17" i="40"/>
  <c r="A14" i="34"/>
  <c r="A31" i="40"/>
  <c r="A29" i="34"/>
  <c r="A32" i="40"/>
  <c r="A32" i="21"/>
  <c r="B36" i="40"/>
  <c r="B36" i="21"/>
  <c r="B30" i="34"/>
  <c r="D10" i="42"/>
  <c r="D9" i="30"/>
  <c r="A51" i="40"/>
  <c r="A48" i="34"/>
  <c r="A51" i="21"/>
  <c r="A60" i="40"/>
  <c r="A60" i="21"/>
  <c r="A94" i="40"/>
  <c r="A94" i="21"/>
  <c r="A75" i="34"/>
  <c r="B104" i="40"/>
  <c r="B93" i="34"/>
  <c r="B104" i="21"/>
  <c r="A122" i="40"/>
  <c r="A122" i="21"/>
  <c r="A144" i="40"/>
  <c r="A151" i="34"/>
  <c r="A144" i="21"/>
  <c r="A145" i="40"/>
  <c r="A145" i="21"/>
  <c r="A152" i="34"/>
  <c r="A156" i="40"/>
  <c r="A156" i="21"/>
  <c r="A163" i="40"/>
  <c r="A163" i="21"/>
  <c r="A166" i="40"/>
  <c r="A166" i="21"/>
  <c r="B182" i="40"/>
  <c r="B182" i="21"/>
  <c r="B215" i="40"/>
  <c r="B215" i="21"/>
  <c r="A31"/>
  <c r="D8" i="42"/>
  <c r="D7" i="30"/>
  <c r="A26" i="40"/>
  <c r="A22" i="34"/>
  <c r="D9" i="42"/>
  <c r="D8" i="30"/>
  <c r="A39" i="40"/>
  <c r="A39" i="21"/>
  <c r="A33" i="34"/>
  <c r="A45" i="40"/>
  <c r="A42" i="34"/>
  <c r="A45" i="21"/>
  <c r="B48" i="40"/>
  <c r="B45" i="34"/>
  <c r="B48" i="21"/>
  <c r="A73" i="40"/>
  <c r="A73" i="21"/>
  <c r="A55" i="34"/>
  <c r="E80" i="40"/>
  <c r="E80" i="21"/>
  <c r="A101" i="40"/>
  <c r="A101" i="21"/>
  <c r="D11" i="30"/>
  <c r="A137" i="40"/>
  <c r="A136" i="34"/>
  <c r="A148" i="40"/>
  <c r="A156" i="34"/>
  <c r="A148" i="21"/>
  <c r="B160" i="40"/>
  <c r="B160" i="21"/>
  <c r="A177" i="40"/>
  <c r="A177" i="21"/>
  <c r="A178" i="40"/>
  <c r="A178" i="21"/>
  <c r="A185" i="40"/>
  <c r="A185" i="21"/>
  <c r="A188" i="40"/>
  <c r="A188" i="21"/>
  <c r="A189" i="40"/>
  <c r="A189" i="21"/>
  <c r="A210" i="40"/>
  <c r="A210" i="21"/>
  <c r="A211" i="40"/>
  <c r="A211" i="21"/>
  <c r="U164" i="36"/>
  <c r="A116" i="40"/>
  <c r="A105" i="34"/>
  <c r="A115" i="21"/>
  <c r="A130" i="40"/>
  <c r="A130" i="21"/>
  <c r="A115" i="34"/>
  <c r="A134" i="40"/>
  <c r="A134" i="21"/>
  <c r="A132" i="34"/>
  <c r="B138" i="40"/>
  <c r="B137" i="34"/>
  <c r="B138" i="21"/>
  <c r="B149" i="40"/>
  <c r="B149" i="21"/>
  <c r="B157" i="34"/>
  <c r="A155" i="40"/>
  <c r="A155" i="21"/>
  <c r="A167"/>
  <c r="A167" i="40"/>
  <c r="A174"/>
  <c r="A174" i="21"/>
  <c r="A181" i="40"/>
  <c r="A181" i="21"/>
  <c r="A200" i="40"/>
  <c r="A200" i="21"/>
  <c r="A207" i="40"/>
  <c r="A207" i="21"/>
  <c r="A214" i="40"/>
  <c r="A214" i="21"/>
  <c r="L104"/>
  <c r="I171"/>
  <c r="H23"/>
  <c r="H7"/>
  <c r="L23"/>
  <c r="L7"/>
  <c r="H149"/>
  <c r="U30" i="36"/>
  <c r="U142"/>
  <c r="B127" i="40"/>
  <c r="B112" i="34"/>
  <c r="B127" i="21"/>
  <c r="A133" i="40"/>
  <c r="A131" i="34"/>
  <c r="A170" i="21"/>
  <c r="A170" i="40"/>
  <c r="A196"/>
  <c r="A196" i="21"/>
  <c r="A203" i="40"/>
  <c r="A203" i="21"/>
  <c r="U62" i="36"/>
  <c r="K36" i="21"/>
  <c r="K25"/>
  <c r="L160"/>
  <c r="A199"/>
  <c r="U122" i="36"/>
  <c r="I160" i="40"/>
  <c r="I151"/>
  <c r="H104" i="21"/>
  <c r="L149"/>
  <c r="U133" i="36"/>
  <c r="J36" i="21"/>
  <c r="J25"/>
  <c r="G126"/>
  <c r="G127"/>
  <c r="K126"/>
  <c r="K127"/>
  <c r="H160"/>
  <c r="J127" i="40"/>
  <c r="J106"/>
  <c r="L215" i="21"/>
  <c r="G23" i="40"/>
  <c r="G7"/>
  <c r="K23"/>
  <c r="K7"/>
  <c r="H23"/>
  <c r="H7"/>
  <c r="S40"/>
  <c r="K74"/>
  <c r="K50"/>
  <c r="I127"/>
  <c r="I106"/>
  <c r="S11"/>
  <c r="I23"/>
  <c r="I7"/>
  <c r="I74"/>
  <c r="I50"/>
  <c r="L74"/>
  <c r="L50"/>
  <c r="K104"/>
  <c r="K76"/>
  <c r="J149"/>
  <c r="J140"/>
  <c r="I171"/>
  <c r="I162"/>
  <c r="J215"/>
  <c r="J206"/>
  <c r="L23"/>
  <c r="L7"/>
  <c r="L104"/>
  <c r="L76"/>
  <c r="H160"/>
  <c r="H151"/>
  <c r="S41"/>
  <c r="H182"/>
  <c r="H173"/>
  <c r="L182"/>
  <c r="L173"/>
  <c r="J182"/>
  <c r="J173"/>
  <c r="H193"/>
  <c r="H184"/>
  <c r="L193"/>
  <c r="L184"/>
  <c r="J193"/>
  <c r="J184"/>
  <c r="H204"/>
  <c r="H195"/>
  <c r="L204"/>
  <c r="L195"/>
  <c r="J204"/>
  <c r="J195"/>
  <c r="H215"/>
  <c r="H206"/>
  <c r="L215"/>
  <c r="L206"/>
  <c r="K215"/>
  <c r="K206"/>
  <c r="F11" i="38"/>
  <c r="F13"/>
  <c r="G127" i="40"/>
  <c r="G106"/>
  <c r="J171"/>
  <c r="J162"/>
  <c r="K182"/>
  <c r="K173"/>
  <c r="K193"/>
  <c r="K184"/>
  <c r="K204"/>
  <c r="K195"/>
  <c r="K164" i="19"/>
  <c r="K175"/>
  <c r="K14" i="41"/>
  <c r="I182" i="39"/>
  <c r="I188"/>
  <c r="I178"/>
  <c r="I181" i="19"/>
  <c r="K10" i="37"/>
  <c r="K22"/>
  <c r="J142" i="32"/>
  <c r="J15" i="41"/>
  <c r="G112" i="39"/>
  <c r="G100"/>
  <c r="K154"/>
  <c r="K137"/>
  <c r="H154"/>
  <c r="H137"/>
  <c r="L154"/>
  <c r="L137"/>
  <c r="S140"/>
  <c r="G62"/>
  <c r="G33"/>
  <c r="K62"/>
  <c r="K33"/>
  <c r="H14" i="41"/>
  <c r="L14"/>
  <c r="I122" i="39"/>
  <c r="I60" i="19"/>
  <c r="I61"/>
  <c r="I32"/>
  <c r="U16" i="36"/>
  <c r="U41"/>
  <c r="E68" i="39"/>
  <c r="E67" i="19"/>
  <c r="D14" i="27"/>
  <c r="E15"/>
  <c r="H181" i="19"/>
  <c r="H182" i="39"/>
  <c r="H188"/>
  <c r="H178"/>
  <c r="L182"/>
  <c r="L188"/>
  <c r="L178"/>
  <c r="L181" i="19"/>
  <c r="A206" i="39"/>
  <c r="I112"/>
  <c r="I100"/>
  <c r="E12" i="41"/>
  <c r="E11" i="27"/>
  <c r="J10" i="37"/>
  <c r="J22"/>
  <c r="A223" i="19"/>
  <c r="I223" i="40"/>
  <c r="I228"/>
  <c r="I23" i="38"/>
  <c r="J27"/>
  <c r="J22" i="42"/>
  <c r="J27"/>
  <c r="I28" i="41"/>
  <c r="I33"/>
  <c r="I224" i="36"/>
  <c r="I228"/>
  <c r="I285" i="39"/>
  <c r="I290"/>
  <c r="I29" i="37"/>
  <c r="I33"/>
  <c r="L13" i="41"/>
  <c r="A124" i="39"/>
  <c r="A78" i="32"/>
  <c r="A123" i="19"/>
  <c r="K152"/>
  <c r="J164"/>
  <c r="J155"/>
  <c r="E37" i="39"/>
  <c r="E36" i="19"/>
  <c r="K285" i="39"/>
  <c r="K290"/>
  <c r="K224" i="36"/>
  <c r="K221"/>
  <c r="I137" i="32"/>
  <c r="K28" i="41"/>
  <c r="K33"/>
  <c r="K29" i="37"/>
  <c r="K33"/>
  <c r="L22" i="42"/>
  <c r="L27"/>
  <c r="K223" i="40"/>
  <c r="K228"/>
  <c r="K23" i="38"/>
  <c r="L27"/>
  <c r="I165" i="34"/>
  <c r="I163"/>
  <c r="I142" i="32"/>
  <c r="A42"/>
  <c r="A42" i="39"/>
  <c r="A41" i="19"/>
  <c r="J182" i="39"/>
  <c r="J188"/>
  <c r="J178"/>
  <c r="J181" i="19"/>
  <c r="D9" i="27"/>
  <c r="A80" i="39"/>
  <c r="A79" i="19"/>
  <c r="K22" i="42"/>
  <c r="K27"/>
  <c r="H165" i="34"/>
  <c r="H163"/>
  <c r="J285" i="39"/>
  <c r="J290"/>
  <c r="J224" i="36"/>
  <c r="J221"/>
  <c r="H137" i="32"/>
  <c r="J28" i="41"/>
  <c r="J33"/>
  <c r="J29" i="37"/>
  <c r="J26"/>
  <c r="J23" i="38"/>
  <c r="K27"/>
  <c r="A50" i="39"/>
  <c r="J223" i="40"/>
  <c r="J228"/>
  <c r="A36" i="19"/>
  <c r="A37" i="39"/>
  <c r="E42"/>
  <c r="E41" i="19"/>
  <c r="A118" i="39"/>
  <c r="A160"/>
  <c r="A159" i="19"/>
  <c r="A164" i="39"/>
  <c r="A163" i="19"/>
  <c r="K181"/>
  <c r="K182" i="39"/>
  <c r="K188"/>
  <c r="K178"/>
  <c r="A183"/>
  <c r="A182" i="19"/>
  <c r="A118"/>
  <c r="A194"/>
  <c r="L28" i="41"/>
  <c r="L33"/>
  <c r="L29" i="37"/>
  <c r="L223" i="40"/>
  <c r="L228"/>
  <c r="L23" i="38"/>
  <c r="M27"/>
  <c r="M22" i="42"/>
  <c r="M27"/>
  <c r="L224" i="36"/>
  <c r="L285" i="39"/>
  <c r="L290"/>
  <c r="J165" i="34"/>
  <c r="J163"/>
  <c r="G60" i="19"/>
  <c r="G61"/>
  <c r="G32"/>
  <c r="K60"/>
  <c r="K61"/>
  <c r="K32"/>
  <c r="L81"/>
  <c r="L86"/>
  <c r="L76"/>
  <c r="H153"/>
  <c r="L153"/>
  <c r="I153"/>
  <c r="J112" i="39"/>
  <c r="J100"/>
  <c r="G135"/>
  <c r="G114"/>
  <c r="I154"/>
  <c r="I137"/>
  <c r="J82"/>
  <c r="J87"/>
  <c r="J77"/>
  <c r="S91"/>
  <c r="K93"/>
  <c r="K98"/>
  <c r="K89"/>
  <c r="H60" i="19"/>
  <c r="H61"/>
  <c r="H32"/>
  <c r="L60"/>
  <c r="L61"/>
  <c r="L32"/>
  <c r="J81"/>
  <c r="J86"/>
  <c r="J76"/>
  <c r="G112"/>
  <c r="S10" i="39"/>
  <c r="I62"/>
  <c r="I33"/>
  <c r="J135"/>
  <c r="J114"/>
  <c r="G154"/>
  <c r="G137"/>
  <c r="K134" i="19"/>
  <c r="K135"/>
  <c r="S11" i="39"/>
  <c r="S40"/>
  <c r="H112"/>
  <c r="H100"/>
  <c r="L112"/>
  <c r="L100"/>
  <c r="I175" i="19"/>
  <c r="M19" i="42"/>
  <c r="L220" i="40"/>
  <c r="M19" i="38"/>
  <c r="A34" i="39"/>
  <c r="A33" i="19"/>
  <c r="A43"/>
  <c r="A44" i="39"/>
  <c r="A71"/>
  <c r="A70" i="19"/>
  <c r="A74" i="39"/>
  <c r="A73" i="19"/>
  <c r="B75" i="39"/>
  <c r="A90"/>
  <c r="A89" i="19"/>
  <c r="A93" i="39"/>
  <c r="A92" i="19"/>
  <c r="A97" i="39"/>
  <c r="A96" i="19"/>
  <c r="A115"/>
  <c r="A115" i="39"/>
  <c r="A67" i="32"/>
  <c r="B221" i="39"/>
  <c r="B220" i="19"/>
  <c r="B231"/>
  <c r="A238" i="39"/>
  <c r="A237" i="19"/>
  <c r="B243" i="39"/>
  <c r="B242" i="19"/>
  <c r="A261" i="39"/>
  <c r="A260" i="19"/>
  <c r="A271" i="39"/>
  <c r="A270" i="19"/>
  <c r="D8" i="41"/>
  <c r="D7" i="27"/>
  <c r="D19" i="41"/>
  <c r="D18" i="27"/>
  <c r="A85" i="19"/>
  <c r="K146"/>
  <c r="A259"/>
  <c r="A54" i="32"/>
  <c r="A27" i="39"/>
  <c r="A26" i="19"/>
  <c r="A65" i="39"/>
  <c r="A64" i="19"/>
  <c r="A82" i="39"/>
  <c r="A81" i="19"/>
  <c r="A147" i="39"/>
  <c r="A117" i="32"/>
  <c r="A147" i="19"/>
  <c r="A157" i="39"/>
  <c r="A156" i="19"/>
  <c r="A227" i="39"/>
  <c r="A226" i="19"/>
  <c r="A228" i="39"/>
  <c r="A227" i="19"/>
  <c r="E14" i="41"/>
  <c r="E13" i="27"/>
  <c r="B74" i="19"/>
  <c r="J112"/>
  <c r="G186"/>
  <c r="B232" i="39"/>
  <c r="A260"/>
  <c r="J220" i="40"/>
  <c r="K19" i="42"/>
  <c r="K19" i="38"/>
  <c r="A13" i="39"/>
  <c r="A12" i="19"/>
  <c r="A14" i="39"/>
  <c r="A13" i="19"/>
  <c r="A17" i="39"/>
  <c r="A16" i="19"/>
  <c r="B39" i="32"/>
  <c r="L63"/>
  <c r="B18" i="39"/>
  <c r="O249"/>
  <c r="B17" i="19"/>
  <c r="O9"/>
  <c r="A30" i="39"/>
  <c r="A61" i="32"/>
  <c r="B30" i="19"/>
  <c r="B31" i="39"/>
  <c r="B62"/>
  <c r="B61" i="19"/>
  <c r="A78" i="39"/>
  <c r="A77" i="19"/>
  <c r="A94" i="39"/>
  <c r="A93" i="19"/>
  <c r="A107" i="39"/>
  <c r="A108"/>
  <c r="A107" i="19"/>
  <c r="A138" i="39"/>
  <c r="A93" i="32"/>
  <c r="A138" i="19"/>
  <c r="A182" i="39"/>
  <c r="A181" i="19"/>
  <c r="A201"/>
  <c r="B210" i="39"/>
  <c r="B209" i="19"/>
  <c r="A212"/>
  <c r="A239" i="39"/>
  <c r="A238" i="19"/>
  <c r="A106"/>
  <c r="A29" i="32"/>
  <c r="A38"/>
  <c r="A8" i="39"/>
  <c r="A7" i="19"/>
  <c r="A7" i="32"/>
  <c r="A61" i="39"/>
  <c r="A60" i="19"/>
  <c r="A70" i="39"/>
  <c r="A69" i="19"/>
  <c r="A83" i="39"/>
  <c r="B87"/>
  <c r="B86" i="19"/>
  <c r="B98" i="39"/>
  <c r="B97" i="19"/>
  <c r="A125" i="39"/>
  <c r="A79" i="32"/>
  <c r="B188" i="39"/>
  <c r="B187" i="19"/>
  <c r="A204"/>
  <c r="A205" i="39"/>
  <c r="A217"/>
  <c r="A216" i="19"/>
  <c r="A231" i="39"/>
  <c r="A230" i="19"/>
  <c r="A242" i="39"/>
  <c r="B265"/>
  <c r="B264" i="19"/>
  <c r="A133" i="32"/>
  <c r="A278" i="39"/>
  <c r="E9" i="41"/>
  <c r="E8" i="27"/>
  <c r="E14"/>
  <c r="E15" i="41"/>
  <c r="A205" i="19"/>
  <c r="K220" i="40"/>
  <c r="L19" i="42"/>
  <c r="L19" i="38"/>
  <c r="A21" i="39"/>
  <c r="A20" i="19"/>
  <c r="A27"/>
  <c r="A28" i="39"/>
  <c r="A55" i="32"/>
  <c r="A45" i="39"/>
  <c r="A101"/>
  <c r="A100" i="19"/>
  <c r="A111" i="39"/>
  <c r="A111" i="19"/>
  <c r="B112" i="39"/>
  <c r="B112" i="19"/>
  <c r="A134" i="39"/>
  <c r="A89" i="32"/>
  <c r="A134" i="19"/>
  <c r="B135" i="39"/>
  <c r="B90" i="32"/>
  <c r="B135" i="19"/>
  <c r="A146" i="39"/>
  <c r="A116" i="32"/>
  <c r="A153" i="39"/>
  <c r="A129" i="32"/>
  <c r="A152" i="19"/>
  <c r="B154" i="39"/>
  <c r="B153" i="19"/>
  <c r="A161" i="39"/>
  <c r="A160" i="19"/>
  <c r="B165" i="39"/>
  <c r="B164" i="19"/>
  <c r="A171" i="39"/>
  <c r="A170" i="19"/>
  <c r="A172" i="39"/>
  <c r="A171" i="19"/>
  <c r="A175" i="39"/>
  <c r="A174" i="19"/>
  <c r="B176" i="39"/>
  <c r="B175" i="19"/>
  <c r="B199" i="39"/>
  <c r="A209"/>
  <c r="A208" i="19"/>
  <c r="A216" i="39"/>
  <c r="A220"/>
  <c r="A234" i="19"/>
  <c r="A272" i="39"/>
  <c r="A271" i="19"/>
  <c r="A275" i="39"/>
  <c r="A274" i="19"/>
  <c r="B276" i="39"/>
  <c r="B275" i="19"/>
  <c r="G153"/>
  <c r="A263"/>
  <c r="A264" i="39"/>
  <c r="E8" i="41"/>
  <c r="D16"/>
  <c r="D15" i="27"/>
  <c r="J60" i="19"/>
  <c r="J61"/>
  <c r="J32"/>
  <c r="H135"/>
  <c r="D11" i="27"/>
  <c r="E7"/>
  <c r="H62" i="39"/>
  <c r="H33"/>
  <c r="K135"/>
  <c r="K114"/>
  <c r="H135"/>
  <c r="H114"/>
  <c r="L62"/>
  <c r="L33"/>
  <c r="D10" i="41"/>
  <c r="I13" i="39"/>
  <c r="I18"/>
  <c r="I7"/>
  <c r="S9"/>
  <c r="D15" i="41"/>
  <c r="J154" i="39"/>
  <c r="J137"/>
  <c r="S169"/>
  <c r="L135"/>
  <c r="L114"/>
  <c r="S141"/>
  <c r="U31" i="36"/>
  <c r="H8" i="30"/>
  <c r="K23" i="27"/>
  <c r="L23"/>
  <c r="K279" i="19"/>
  <c r="L279"/>
  <c r="K73" i="36"/>
  <c r="K74"/>
  <c r="K50"/>
  <c r="E16" i="38"/>
  <c r="F9"/>
  <c r="L16"/>
  <c r="F10"/>
  <c r="E11" i="30"/>
  <c r="D16" i="38"/>
  <c r="K16"/>
  <c r="F12"/>
  <c r="M16"/>
  <c r="K10" i="42"/>
  <c r="K11" i="30"/>
  <c r="I16" i="38"/>
  <c r="K12" i="42"/>
  <c r="K9" i="30"/>
  <c r="J9"/>
  <c r="J11"/>
  <c r="I9" i="42"/>
  <c r="E11"/>
  <c r="L9" i="30"/>
  <c r="L11"/>
  <c r="F8" i="38"/>
  <c r="L10" i="42"/>
  <c r="E12"/>
  <c r="L12"/>
  <c r="M10"/>
  <c r="F11" i="37"/>
  <c r="F12"/>
  <c r="F10"/>
  <c r="F14"/>
  <c r="F15"/>
  <c r="F18"/>
  <c r="F19"/>
  <c r="H22"/>
  <c r="L22"/>
  <c r="F16"/>
  <c r="E22"/>
  <c r="F8"/>
  <c r="F13"/>
  <c r="I85" i="40"/>
  <c r="I85" i="21"/>
  <c r="G14" i="40"/>
  <c r="G14" i="21"/>
  <c r="G11" i="38"/>
  <c r="G56" i="40"/>
  <c r="G56" i="21"/>
  <c r="G82" i="40"/>
  <c r="G82" i="21"/>
  <c r="G186" i="40"/>
  <c r="G188"/>
  <c r="G193"/>
  <c r="G184"/>
  <c r="G186" i="21"/>
  <c r="G8" i="37"/>
  <c r="G36" i="39"/>
  <c r="G35" i="19"/>
  <c r="G57" i="39"/>
  <c r="G56" i="19"/>
  <c r="G58" i="39"/>
  <c r="G57" i="19"/>
  <c r="G121" i="39"/>
  <c r="G121" i="19"/>
  <c r="G122" i="39"/>
  <c r="G125" i="19"/>
  <c r="G69" i="40"/>
  <c r="G70" i="21"/>
  <c r="G80" i="40"/>
  <c r="G12" i="38"/>
  <c r="G80" i="21"/>
  <c r="I82" i="40"/>
  <c r="I82" i="21"/>
  <c r="G86" i="40"/>
  <c r="G86" i="21"/>
  <c r="G13" i="38"/>
  <c r="G113" i="40"/>
  <c r="G153"/>
  <c r="G155"/>
  <c r="G160"/>
  <c r="G151"/>
  <c r="G153" i="21"/>
  <c r="G197" i="40"/>
  <c r="G199"/>
  <c r="G204"/>
  <c r="G195"/>
  <c r="G197" i="21"/>
  <c r="I36" i="39"/>
  <c r="S36"/>
  <c r="I35" i="19"/>
  <c r="G15" i="37"/>
  <c r="G117" i="39"/>
  <c r="G117" i="19"/>
  <c r="G180" i="39"/>
  <c r="G19" i="37"/>
  <c r="G179" i="19"/>
  <c r="G41" i="40"/>
  <c r="G41" i="21"/>
  <c r="G60" i="40"/>
  <c r="G60" i="21"/>
  <c r="I80" i="40"/>
  <c r="I80" i="21"/>
  <c r="G83" i="40"/>
  <c r="G83" i="21"/>
  <c r="G87" i="40"/>
  <c r="G87" i="21"/>
  <c r="G122" i="40"/>
  <c r="G122" i="21"/>
  <c r="G14" i="38"/>
  <c r="G142" i="40"/>
  <c r="G144"/>
  <c r="G149"/>
  <c r="G140"/>
  <c r="G142" i="21"/>
  <c r="G164" i="40"/>
  <c r="G166"/>
  <c r="G171"/>
  <c r="G162"/>
  <c r="G164" i="21"/>
  <c r="G208" i="40"/>
  <c r="G210"/>
  <c r="G215"/>
  <c r="G206"/>
  <c r="G208" i="21"/>
  <c r="G79" i="39"/>
  <c r="G12" i="37"/>
  <c r="G78" i="19"/>
  <c r="G80" i="39"/>
  <c r="G79" i="19"/>
  <c r="G91" i="39"/>
  <c r="G93"/>
  <c r="G98"/>
  <c r="G89"/>
  <c r="G13" i="37"/>
  <c r="G90" i="19"/>
  <c r="G92"/>
  <c r="G97"/>
  <c r="G88"/>
  <c r="G14" i="37"/>
  <c r="G105" i="39"/>
  <c r="G104" i="19"/>
  <c r="G118" i="39"/>
  <c r="G118" i="19"/>
  <c r="G16" i="37"/>
  <c r="G12" i="40"/>
  <c r="G8" i="38"/>
  <c r="G12" i="21"/>
  <c r="G81" i="40"/>
  <c r="G81" i="21"/>
  <c r="G85" i="40"/>
  <c r="G85" i="21"/>
  <c r="G175" i="40"/>
  <c r="G177"/>
  <c r="G182"/>
  <c r="G173"/>
  <c r="G175" i="21"/>
  <c r="G9" i="37"/>
  <c r="I80" i="39"/>
  <c r="I82"/>
  <c r="I87"/>
  <c r="I77"/>
  <c r="I12" i="37"/>
  <c r="I79" i="19"/>
  <c r="I81"/>
  <c r="I86"/>
  <c r="I76"/>
  <c r="G131" i="39"/>
  <c r="G131" i="19"/>
  <c r="G149" i="39"/>
  <c r="G149" i="19"/>
  <c r="I13" i="35"/>
  <c r="I18"/>
  <c r="I7"/>
  <c r="S9"/>
  <c r="I27"/>
  <c r="I31"/>
  <c r="I20"/>
  <c r="S23"/>
  <c r="G188"/>
  <c r="G178"/>
  <c r="G13"/>
  <c r="G18"/>
  <c r="G7"/>
  <c r="G27"/>
  <c r="G31"/>
  <c r="G20"/>
  <c r="G61"/>
  <c r="I59"/>
  <c r="I61"/>
  <c r="I146"/>
  <c r="I154"/>
  <c r="I137"/>
  <c r="F9" i="37"/>
  <c r="G44" i="35"/>
  <c r="D22" i="37"/>
  <c r="F17"/>
  <c r="H7" i="27"/>
  <c r="L7"/>
  <c r="K10"/>
  <c r="H11"/>
  <c r="L11"/>
  <c r="H8" i="41"/>
  <c r="L8"/>
  <c r="K11"/>
  <c r="H12"/>
  <c r="L12"/>
  <c r="J8" i="27"/>
  <c r="H10"/>
  <c r="L10"/>
  <c r="H11" i="41"/>
  <c r="L11"/>
  <c r="J7" i="27"/>
  <c r="K8"/>
  <c r="H9"/>
  <c r="J11"/>
  <c r="J8" i="41"/>
  <c r="K7" i="27"/>
  <c r="H8"/>
  <c r="L8"/>
  <c r="J10"/>
  <c r="K11"/>
  <c r="K8" i="41"/>
  <c r="J11"/>
  <c r="U68" i="36"/>
  <c r="L134" i="35"/>
  <c r="L135"/>
  <c r="L114"/>
  <c r="L219" i="21"/>
  <c r="L50" i="36"/>
  <c r="H50"/>
  <c r="K135" i="35"/>
  <c r="K114"/>
  <c r="B118" i="19"/>
  <c r="I79" i="36"/>
  <c r="B118" i="39"/>
  <c r="E12" i="30"/>
  <c r="E9"/>
  <c r="O180" i="21"/>
  <c r="E18" i="27"/>
  <c r="F15"/>
  <c r="D12" i="41"/>
  <c r="E19"/>
  <c r="E16"/>
  <c r="E13"/>
  <c r="J278" i="35"/>
  <c r="J279"/>
  <c r="G217" i="36"/>
  <c r="I44" i="35"/>
  <c r="I94" i="36"/>
  <c r="I104"/>
  <c r="I76"/>
  <c r="O106" i="21"/>
  <c r="L217" i="36"/>
  <c r="J159" i="34"/>
  <c r="J160"/>
  <c r="I41" i="19"/>
  <c r="G132" i="32"/>
  <c r="F10" i="42"/>
  <c r="E10"/>
  <c r="E13" i="30"/>
  <c r="D13"/>
  <c r="D15"/>
  <c r="D12" i="42"/>
  <c r="F8" i="30"/>
  <c r="E13" i="42"/>
  <c r="F8" i="27"/>
  <c r="D8"/>
  <c r="D14" i="41"/>
  <c r="I42" i="39"/>
  <c r="E10" i="41"/>
  <c r="D13" i="27"/>
  <c r="E12"/>
  <c r="F9"/>
  <c r="E9"/>
  <c r="A121" i="19"/>
  <c r="G106" i="36"/>
  <c r="G234"/>
  <c r="I117" i="39"/>
  <c r="I117" i="19"/>
  <c r="K217" i="36"/>
  <c r="O66" i="21"/>
  <c r="O53"/>
  <c r="I31" i="36"/>
  <c r="I36"/>
  <c r="I25"/>
  <c r="G68" i="39"/>
  <c r="K7" i="30"/>
  <c r="G133" i="32"/>
  <c r="J14" i="38"/>
  <c r="J8"/>
  <c r="L13" i="27"/>
  <c r="K20" i="38"/>
  <c r="K26" i="41"/>
  <c r="O61" i="19"/>
  <c r="M20" i="38"/>
  <c r="L26" i="41"/>
  <c r="H15"/>
  <c r="L221" i="40"/>
  <c r="H12" i="27"/>
  <c r="O270" i="39"/>
  <c r="J14" i="27"/>
  <c r="K19" i="41"/>
  <c r="K18" i="27"/>
  <c r="L19" i="41"/>
  <c r="H19"/>
  <c r="K13" i="27"/>
  <c r="O207" i="19"/>
  <c r="L20" i="42"/>
  <c r="L20" i="38"/>
  <c r="J221" i="40"/>
  <c r="J26" i="41"/>
  <c r="K283" i="39"/>
  <c r="L12" i="27"/>
  <c r="K20" i="42"/>
  <c r="J283" i="39"/>
  <c r="I118"/>
  <c r="O194"/>
  <c r="O14"/>
  <c r="K221" i="40"/>
  <c r="O57" i="19"/>
  <c r="O84"/>
  <c r="O106"/>
  <c r="O94"/>
  <c r="O163" i="39"/>
  <c r="O272"/>
  <c r="O86"/>
  <c r="O125"/>
  <c r="O13"/>
  <c r="M20" i="42"/>
  <c r="K99" i="19"/>
  <c r="O96" i="39"/>
  <c r="O248"/>
  <c r="O209"/>
  <c r="O16"/>
  <c r="O154"/>
  <c r="O255"/>
  <c r="O120"/>
  <c r="O90"/>
  <c r="O84"/>
  <c r="H18" i="27"/>
  <c r="L283" i="39"/>
  <c r="K13" i="41"/>
  <c r="K12" i="27"/>
  <c r="O54" i="40"/>
  <c r="L115" i="32"/>
  <c r="L15" i="41"/>
  <c r="L14" i="27"/>
  <c r="J13" i="41"/>
  <c r="J12" i="27"/>
  <c r="H217" i="36"/>
  <c r="G62" i="35"/>
  <c r="G33"/>
  <c r="H278"/>
  <c r="L166" i="19"/>
  <c r="H14" i="27"/>
  <c r="O133" i="19"/>
  <c r="O181"/>
  <c r="O37"/>
  <c r="O129"/>
  <c r="H13" i="27"/>
  <c r="L18"/>
  <c r="J18"/>
  <c r="O8" i="19"/>
  <c r="K15" i="41"/>
  <c r="K14" i="27"/>
  <c r="I160" i="21"/>
  <c r="I151"/>
  <c r="O204"/>
  <c r="O193"/>
  <c r="O171"/>
  <c r="J217" i="36"/>
  <c r="O37" i="40"/>
  <c r="L9" i="34"/>
  <c r="O178" i="40"/>
  <c r="O172"/>
  <c r="O149"/>
  <c r="G37" i="39"/>
  <c r="G181" i="19"/>
  <c r="G187"/>
  <c r="I121"/>
  <c r="O54"/>
  <c r="O237"/>
  <c r="O253"/>
  <c r="G36"/>
  <c r="G42" i="39"/>
  <c r="I121"/>
  <c r="G67" i="19"/>
  <c r="O257"/>
  <c r="O168"/>
  <c r="O21"/>
  <c r="O269"/>
  <c r="O140"/>
  <c r="O176"/>
  <c r="O112"/>
  <c r="O209"/>
  <c r="O199" i="21"/>
  <c r="I13" i="42"/>
  <c r="O158" i="21"/>
  <c r="O195"/>
  <c r="O56"/>
  <c r="O24"/>
  <c r="H7" i="30"/>
  <c r="O199" i="40"/>
  <c r="O136" i="21"/>
  <c r="O151"/>
  <c r="O142" i="40"/>
  <c r="O81" i="21"/>
  <c r="O37"/>
  <c r="O80"/>
  <c r="O146"/>
  <c r="O201"/>
  <c r="O17"/>
  <c r="L13" i="42"/>
  <c r="K140" i="21"/>
  <c r="I193"/>
  <c r="I184"/>
  <c r="O126"/>
  <c r="O102"/>
  <c r="O66" i="40"/>
  <c r="O202" i="21"/>
  <c r="O117"/>
  <c r="O214" i="40"/>
  <c r="O21" i="21"/>
  <c r="O34"/>
  <c r="O107"/>
  <c r="O188"/>
  <c r="I56"/>
  <c r="J11" i="42"/>
  <c r="O196" i="21"/>
  <c r="O174"/>
  <c r="O152"/>
  <c r="O184"/>
  <c r="O140"/>
  <c r="O101"/>
  <c r="O62"/>
  <c r="O100"/>
  <c r="O77"/>
  <c r="O11"/>
  <c r="O104"/>
  <c r="O52"/>
  <c r="O28"/>
  <c r="O92"/>
  <c r="O76"/>
  <c r="O30"/>
  <c r="O210"/>
  <c r="O129"/>
  <c r="O73"/>
  <c r="O41"/>
  <c r="O134"/>
  <c r="O130"/>
  <c r="O212"/>
  <c r="O130" i="40"/>
  <c r="O155"/>
  <c r="O125"/>
  <c r="O213" i="21"/>
  <c r="O191"/>
  <c r="O169"/>
  <c r="O147"/>
  <c r="O173"/>
  <c r="O131"/>
  <c r="O97"/>
  <c r="O45"/>
  <c r="O45" i="40"/>
  <c r="O174"/>
  <c r="O114"/>
  <c r="O89" i="21"/>
  <c r="O63"/>
  <c r="O133"/>
  <c r="O93"/>
  <c r="O49"/>
  <c r="O20"/>
  <c r="O120"/>
  <c r="O88"/>
  <c r="O67"/>
  <c r="O12"/>
  <c r="O190"/>
  <c r="O122"/>
  <c r="O69"/>
  <c r="O33"/>
  <c r="O157"/>
  <c r="O144"/>
  <c r="O155"/>
  <c r="J11" i="38"/>
  <c r="O84" i="40"/>
  <c r="O107"/>
  <c r="O83"/>
  <c r="O207" i="21"/>
  <c r="O185"/>
  <c r="O163"/>
  <c r="O141"/>
  <c r="O206"/>
  <c r="O162"/>
  <c r="O121"/>
  <c r="O70"/>
  <c r="O23"/>
  <c r="O33" i="40"/>
  <c r="O85" i="21"/>
  <c r="O43"/>
  <c r="O110"/>
  <c r="O60"/>
  <c r="O40"/>
  <c r="O16"/>
  <c r="O113"/>
  <c r="O84"/>
  <c r="O46"/>
  <c r="O166"/>
  <c r="O111"/>
  <c r="O57"/>
  <c r="O27"/>
  <c r="O177"/>
  <c r="O168"/>
  <c r="O179"/>
  <c r="I56" i="40"/>
  <c r="O138"/>
  <c r="O160" i="21"/>
  <c r="I8" i="27"/>
  <c r="H99" i="19"/>
  <c r="L55" i="32"/>
  <c r="L99"/>
  <c r="O203" i="21"/>
  <c r="O192"/>
  <c r="O181"/>
  <c r="O170"/>
  <c r="O159"/>
  <c r="O148"/>
  <c r="O137"/>
  <c r="O216"/>
  <c r="O194"/>
  <c r="O172"/>
  <c r="O150"/>
  <c r="O123"/>
  <c r="O115"/>
  <c r="O95"/>
  <c r="O64"/>
  <c r="O32"/>
  <c r="O125"/>
  <c r="O87"/>
  <c r="O79"/>
  <c r="O44"/>
  <c r="O13"/>
  <c r="O132"/>
  <c r="O105"/>
  <c r="O65"/>
  <c r="O54"/>
  <c r="O42"/>
  <c r="O36"/>
  <c r="O18"/>
  <c r="O114"/>
  <c r="O96"/>
  <c r="O86"/>
  <c r="O78"/>
  <c r="O47"/>
  <c r="O31"/>
  <c r="O10"/>
  <c r="O209"/>
  <c r="O165"/>
  <c r="O128"/>
  <c r="O109"/>
  <c r="O72"/>
  <c r="O55"/>
  <c r="O39"/>
  <c r="O25"/>
  <c r="O156"/>
  <c r="O200"/>
  <c r="O143"/>
  <c r="O187"/>
  <c r="O154"/>
  <c r="O198"/>
  <c r="I10" i="42"/>
  <c r="O127" i="21"/>
  <c r="O48"/>
  <c r="O182"/>
  <c r="O138"/>
  <c r="O215"/>
  <c r="O208"/>
  <c r="O197"/>
  <c r="O186"/>
  <c r="O175"/>
  <c r="O164"/>
  <c r="O153"/>
  <c r="O142"/>
  <c r="O205"/>
  <c r="O183"/>
  <c r="O161"/>
  <c r="O139"/>
  <c r="O119"/>
  <c r="O99"/>
  <c r="O68"/>
  <c r="O61"/>
  <c r="L8" i="34"/>
  <c r="O91" i="21"/>
  <c r="O83"/>
  <c r="O71"/>
  <c r="O22"/>
  <c r="O9"/>
  <c r="O108"/>
  <c r="O94"/>
  <c r="O58"/>
  <c r="O50"/>
  <c r="O38"/>
  <c r="O26"/>
  <c r="O15"/>
  <c r="O135"/>
  <c r="O103"/>
  <c r="O90"/>
  <c r="O82"/>
  <c r="O75"/>
  <c r="O35"/>
  <c r="O14"/>
  <c r="O189"/>
  <c r="O145"/>
  <c r="O116"/>
  <c r="O98"/>
  <c r="O59"/>
  <c r="O51"/>
  <c r="O29"/>
  <c r="O118"/>
  <c r="O176"/>
  <c r="O124"/>
  <c r="O167"/>
  <c r="O211"/>
  <c r="O178"/>
  <c r="O214"/>
  <c r="O149"/>
  <c r="O275" i="39"/>
  <c r="O215"/>
  <c r="O50"/>
  <c r="O238"/>
  <c r="O141"/>
  <c r="O40"/>
  <c r="O61"/>
  <c r="O165"/>
  <c r="J33" i="37"/>
  <c r="J23"/>
  <c r="O131" i="39"/>
  <c r="O157"/>
  <c r="O53"/>
  <c r="O174"/>
  <c r="O51"/>
  <c r="O189"/>
  <c r="G41" i="19"/>
  <c r="U170" i="36"/>
  <c r="O205" i="40"/>
  <c r="O161"/>
  <c r="O120"/>
  <c r="O73"/>
  <c r="O43"/>
  <c r="O188"/>
  <c r="O144"/>
  <c r="O99"/>
  <c r="O47"/>
  <c r="O167"/>
  <c r="O110"/>
  <c r="O68"/>
  <c r="O27"/>
  <c r="O29"/>
  <c r="O136"/>
  <c r="O207"/>
  <c r="O78"/>
  <c r="O122"/>
  <c r="L171" i="21"/>
  <c r="O194" i="40"/>
  <c r="O150"/>
  <c r="O100"/>
  <c r="O67"/>
  <c r="O28"/>
  <c r="O177"/>
  <c r="O128"/>
  <c r="O88"/>
  <c r="O211"/>
  <c r="O146"/>
  <c r="O105"/>
  <c r="O60"/>
  <c r="O19"/>
  <c r="O192"/>
  <c r="O95"/>
  <c r="O75"/>
  <c r="O170"/>
  <c r="O21"/>
  <c r="O202"/>
  <c r="O39"/>
  <c r="O9"/>
  <c r="D14" i="42"/>
  <c r="O183" i="40"/>
  <c r="O139"/>
  <c r="O93"/>
  <c r="O58"/>
  <c r="O210"/>
  <c r="O166"/>
  <c r="O111"/>
  <c r="O80"/>
  <c r="O190"/>
  <c r="O131"/>
  <c r="O91"/>
  <c r="O49"/>
  <c r="O11"/>
  <c r="O185"/>
  <c r="O69"/>
  <c r="O180"/>
  <c r="O65"/>
  <c r="O163"/>
  <c r="O10"/>
  <c r="O153"/>
  <c r="O20"/>
  <c r="O48"/>
  <c r="O104"/>
  <c r="O204"/>
  <c r="O193"/>
  <c r="O171"/>
  <c r="O250" i="39"/>
  <c r="O244"/>
  <c r="O149"/>
  <c r="O69"/>
  <c r="O140"/>
  <c r="O222"/>
  <c r="O116"/>
  <c r="O36"/>
  <c r="O233"/>
  <c r="O75"/>
  <c r="O199"/>
  <c r="O67"/>
  <c r="O220"/>
  <c r="O104"/>
  <c r="O31"/>
  <c r="O185"/>
  <c r="O110"/>
  <c r="O30"/>
  <c r="O171"/>
  <c r="O266"/>
  <c r="O177"/>
  <c r="O78"/>
  <c r="O123"/>
  <c r="O252"/>
  <c r="O127"/>
  <c r="O22"/>
  <c r="O181"/>
  <c r="O39"/>
  <c r="I91"/>
  <c r="I93"/>
  <c r="I98"/>
  <c r="I89"/>
  <c r="O135"/>
  <c r="O98"/>
  <c r="U192" i="36"/>
  <c r="U140"/>
  <c r="L70" i="34"/>
  <c r="L154"/>
  <c r="L110"/>
  <c r="K182" i="21"/>
  <c r="K173"/>
  <c r="K104"/>
  <c r="L23" i="34"/>
  <c r="L81"/>
  <c r="L64"/>
  <c r="L61"/>
  <c r="U104" i="36"/>
  <c r="H171" i="21"/>
  <c r="H206"/>
  <c r="L49" i="34"/>
  <c r="L98"/>
  <c r="L54"/>
  <c r="G234" i="40"/>
  <c r="J149" i="21"/>
  <c r="J140"/>
  <c r="K184"/>
  <c r="L116" i="32"/>
  <c r="O276" i="19"/>
  <c r="O261"/>
  <c r="O157"/>
  <c r="O77"/>
  <c r="O145"/>
  <c r="O215"/>
  <c r="O273"/>
  <c r="O173"/>
  <c r="O45"/>
  <c r="O228"/>
  <c r="O144"/>
  <c r="O13"/>
  <c r="O117"/>
  <c r="O112" i="39"/>
  <c r="O210"/>
  <c r="O235" i="19"/>
  <c r="O119"/>
  <c r="O50"/>
  <c r="O184"/>
  <c r="O247"/>
  <c r="O111"/>
  <c r="O147"/>
  <c r="O90"/>
  <c r="O12"/>
  <c r="O195"/>
  <c r="O175"/>
  <c r="O164"/>
  <c r="O242"/>
  <c r="I99"/>
  <c r="H50" i="21"/>
  <c r="O216" i="40"/>
  <c r="O31"/>
  <c r="O61"/>
  <c r="O133"/>
  <c r="O158"/>
  <c r="O197"/>
  <c r="O12"/>
  <c r="O59"/>
  <c r="O115"/>
  <c r="O169"/>
  <c r="O208"/>
  <c r="O57"/>
  <c r="O76"/>
  <c r="O181"/>
  <c r="O35"/>
  <c r="O85"/>
  <c r="O118"/>
  <c r="O147"/>
  <c r="O191"/>
  <c r="O15"/>
  <c r="O25"/>
  <c r="O38"/>
  <c r="O52"/>
  <c r="O79"/>
  <c r="O89"/>
  <c r="O106"/>
  <c r="O121"/>
  <c r="O135"/>
  <c r="O157"/>
  <c r="O179"/>
  <c r="O201"/>
  <c r="O51"/>
  <c r="O71"/>
  <c r="O92"/>
  <c r="O103"/>
  <c r="O119"/>
  <c r="O18"/>
  <c r="O206"/>
  <c r="O184"/>
  <c r="O162"/>
  <c r="O140"/>
  <c r="O124"/>
  <c r="O94"/>
  <c r="O77"/>
  <c r="O63"/>
  <c r="O44"/>
  <c r="O23"/>
  <c r="O198"/>
  <c r="O176"/>
  <c r="O154"/>
  <c r="O123"/>
  <c r="O102"/>
  <c r="O82"/>
  <c r="O53"/>
  <c r="O200"/>
  <c r="O168"/>
  <c r="O145"/>
  <c r="O117"/>
  <c r="O97"/>
  <c r="O81"/>
  <c r="O50"/>
  <c r="O32"/>
  <c r="O16"/>
  <c r="O148"/>
  <c r="O101"/>
  <c r="O55"/>
  <c r="O137"/>
  <c r="O74"/>
  <c r="O26"/>
  <c r="O213"/>
  <c r="O164"/>
  <c r="O98"/>
  <c r="O14"/>
  <c r="O196"/>
  <c r="O152"/>
  <c r="O62"/>
  <c r="O30"/>
  <c r="G106" i="21"/>
  <c r="U188" i="36"/>
  <c r="O195" i="40"/>
  <c r="O173"/>
  <c r="O151"/>
  <c r="O134"/>
  <c r="O116"/>
  <c r="O86"/>
  <c r="O72"/>
  <c r="O56"/>
  <c r="O41"/>
  <c r="O209"/>
  <c r="O187"/>
  <c r="O165"/>
  <c r="O143"/>
  <c r="O109"/>
  <c r="O96"/>
  <c r="O70"/>
  <c r="O212"/>
  <c r="O189"/>
  <c r="O156"/>
  <c r="O126"/>
  <c r="O108"/>
  <c r="O87"/>
  <c r="O64"/>
  <c r="O40"/>
  <c r="O24"/>
  <c r="O186"/>
  <c r="O141"/>
  <c r="O90"/>
  <c r="O34"/>
  <c r="O175"/>
  <c r="O129"/>
  <c r="O42"/>
  <c r="O160"/>
  <c r="O22"/>
  <c r="O203"/>
  <c r="O159"/>
  <c r="O132"/>
  <c r="O46"/>
  <c r="O13"/>
  <c r="G104" i="21"/>
  <c r="O215" i="40"/>
  <c r="I106" i="21"/>
  <c r="O74"/>
  <c r="H182"/>
  <c r="L50"/>
  <c r="G129"/>
  <c r="O127" i="40"/>
  <c r="O182"/>
  <c r="O36"/>
  <c r="I173" i="21"/>
  <c r="K129"/>
  <c r="J129"/>
  <c r="O101" i="19"/>
  <c r="O47"/>
  <c r="F12" i="41"/>
  <c r="O254" i="19"/>
  <c r="O271"/>
  <c r="O213"/>
  <c r="O151"/>
  <c r="O107"/>
  <c r="O70"/>
  <c r="O46"/>
  <c r="O148"/>
  <c r="O193"/>
  <c r="O225"/>
  <c r="O251"/>
  <c r="O216"/>
  <c r="O132"/>
  <c r="O73"/>
  <c r="O30"/>
  <c r="O172"/>
  <c r="O123"/>
  <c r="O38"/>
  <c r="O249"/>
  <c r="O191"/>
  <c r="O141"/>
  <c r="O93"/>
  <c r="O59"/>
  <c r="O31"/>
  <c r="O169"/>
  <c r="O203"/>
  <c r="O229"/>
  <c r="O259"/>
  <c r="O185"/>
  <c r="O126"/>
  <c r="O64"/>
  <c r="O25"/>
  <c r="O154"/>
  <c r="O205"/>
  <c r="O96"/>
  <c r="O34"/>
  <c r="O82"/>
  <c r="O55"/>
  <c r="O167"/>
  <c r="I187"/>
  <c r="I177"/>
  <c r="O264"/>
  <c r="O187"/>
  <c r="K187"/>
  <c r="K177"/>
  <c r="L99"/>
  <c r="U162" i="36"/>
  <c r="U148"/>
  <c r="U129"/>
  <c r="K50" i="21"/>
  <c r="G50"/>
  <c r="I50"/>
  <c r="K151"/>
  <c r="L60" i="34"/>
  <c r="L113"/>
  <c r="L25"/>
  <c r="J195" i="21"/>
  <c r="L71" i="34"/>
  <c r="J182" i="21"/>
  <c r="U215" i="36"/>
  <c r="U203"/>
  <c r="K195" i="21"/>
  <c r="J106"/>
  <c r="L195"/>
  <c r="L182"/>
  <c r="I195"/>
  <c r="I206"/>
  <c r="L107" i="34"/>
  <c r="L77"/>
  <c r="L80"/>
  <c r="L15"/>
  <c r="L24"/>
  <c r="L66"/>
  <c r="L78"/>
  <c r="L108"/>
  <c r="K206" i="21"/>
  <c r="L99" i="34"/>
  <c r="L39"/>
  <c r="L109"/>
  <c r="L10"/>
  <c r="L63"/>
  <c r="L16"/>
  <c r="L52"/>
  <c r="L68"/>
  <c r="L106"/>
  <c r="L67"/>
  <c r="U73" i="36"/>
  <c r="L79" i="34"/>
  <c r="L34"/>
  <c r="L97"/>
  <c r="L53"/>
  <c r="L115"/>
  <c r="L100"/>
  <c r="L62"/>
  <c r="L114"/>
  <c r="L153"/>
  <c r="L11"/>
  <c r="G10" i="38"/>
  <c r="G16"/>
  <c r="H8"/>
  <c r="L73" i="34"/>
  <c r="L35"/>
  <c r="U193" i="36"/>
  <c r="J184" i="21"/>
  <c r="H195"/>
  <c r="K162"/>
  <c r="J206"/>
  <c r="J162"/>
  <c r="U144" i="36"/>
  <c r="O250" i="19"/>
  <c r="O15"/>
  <c r="O68"/>
  <c r="O100"/>
  <c r="O158"/>
  <c r="O199"/>
  <c r="O80"/>
  <c r="O138"/>
  <c r="O28"/>
  <c r="O87"/>
  <c r="O104"/>
  <c r="O43"/>
  <c r="O27"/>
  <c r="O40"/>
  <c r="O67"/>
  <c r="O115"/>
  <c r="O127"/>
  <c r="O149"/>
  <c r="O142"/>
  <c r="O160"/>
  <c r="O206"/>
  <c r="O231"/>
  <c r="O22"/>
  <c r="O33"/>
  <c r="O41"/>
  <c r="O66"/>
  <c r="O105"/>
  <c r="O120"/>
  <c r="O130"/>
  <c r="O162"/>
  <c r="O179"/>
  <c r="O239"/>
  <c r="O274"/>
  <c r="O263"/>
  <c r="O252"/>
  <c r="O241"/>
  <c r="O230"/>
  <c r="O219"/>
  <c r="O208"/>
  <c r="O197"/>
  <c r="O186"/>
  <c r="O180"/>
  <c r="O150"/>
  <c r="O134"/>
  <c r="O16"/>
  <c r="O69"/>
  <c r="O102"/>
  <c r="O159"/>
  <c r="O83"/>
  <c r="O198"/>
  <c r="O29"/>
  <c r="O92"/>
  <c r="O113"/>
  <c r="O51"/>
  <c r="O11"/>
  <c r="O81"/>
  <c r="O243"/>
  <c r="O238"/>
  <c r="O246"/>
  <c r="O202"/>
  <c r="O161"/>
  <c r="O143"/>
  <c r="O121"/>
  <c r="O98"/>
  <c r="O79"/>
  <c r="O60"/>
  <c r="O52"/>
  <c r="O44"/>
  <c r="O17"/>
  <c r="O156"/>
  <c r="O182"/>
  <c r="O196"/>
  <c r="O214"/>
  <c r="O226"/>
  <c r="O240"/>
  <c r="O258"/>
  <c r="O270"/>
  <c r="O174"/>
  <c r="O136"/>
  <c r="O124"/>
  <c r="O89"/>
  <c r="O53"/>
  <c r="O35"/>
  <c r="O18"/>
  <c r="O210"/>
  <c r="O171"/>
  <c r="O227"/>
  <c r="O131"/>
  <c r="O122"/>
  <c r="O65"/>
  <c r="O36"/>
  <c r="G182" i="39"/>
  <c r="G188"/>
  <c r="G178"/>
  <c r="O42" i="19"/>
  <c r="O78"/>
  <c r="O103"/>
  <c r="O10"/>
  <c r="O62"/>
  <c r="O165"/>
  <c r="O91"/>
  <c r="O220"/>
  <c r="K228" i="36"/>
  <c r="A50" i="19"/>
  <c r="O118"/>
  <c r="O265"/>
  <c r="O272"/>
  <c r="O260"/>
  <c r="O268"/>
  <c r="O224"/>
  <c r="O178"/>
  <c r="O152"/>
  <c r="O139"/>
  <c r="O116"/>
  <c r="O85"/>
  <c r="O71"/>
  <c r="O56"/>
  <c r="O48"/>
  <c r="O23"/>
  <c r="O146"/>
  <c r="O170"/>
  <c r="O192"/>
  <c r="O204"/>
  <c r="O218"/>
  <c r="O236"/>
  <c r="O248"/>
  <c r="O262"/>
  <c r="O194"/>
  <c r="O163"/>
  <c r="O128"/>
  <c r="O110"/>
  <c r="O72"/>
  <c r="O39"/>
  <c r="O26"/>
  <c r="O232"/>
  <c r="O188"/>
  <c r="O153"/>
  <c r="O183"/>
  <c r="O125"/>
  <c r="O95"/>
  <c r="O49"/>
  <c r="O14"/>
  <c r="O217"/>
  <c r="O221"/>
  <c r="O75"/>
  <c r="O24"/>
  <c r="O108"/>
  <c r="O20"/>
  <c r="O275"/>
  <c r="O74"/>
  <c r="K17" i="38"/>
  <c r="O135" i="19"/>
  <c r="O97"/>
  <c r="O86"/>
  <c r="K23" i="37"/>
  <c r="H76" i="21"/>
  <c r="U159" i="36"/>
  <c r="U50"/>
  <c r="U22"/>
  <c r="U35"/>
  <c r="U94"/>
  <c r="L206" i="21"/>
  <c r="H151"/>
  <c r="U155" i="36"/>
  <c r="U210"/>
  <c r="U103"/>
  <c r="L151" i="21"/>
  <c r="L184"/>
  <c r="F9" i="42"/>
  <c r="A82" i="40"/>
  <c r="A82" i="21"/>
  <c r="H184"/>
  <c r="U115" i="36"/>
  <c r="M9" i="42"/>
  <c r="L8" i="30"/>
  <c r="K14" i="42"/>
  <c r="J13" i="30"/>
  <c r="I140" i="21"/>
  <c r="U177" i="36"/>
  <c r="L106" i="21"/>
  <c r="U126" i="36"/>
  <c r="H106" i="21"/>
  <c r="L76"/>
  <c r="F13" i="42"/>
  <c r="F12" i="30"/>
  <c r="K11" i="42"/>
  <c r="J10" i="30"/>
  <c r="L8" i="42"/>
  <c r="K106" i="21"/>
  <c r="U199" i="36"/>
  <c r="H140" i="21"/>
  <c r="I162"/>
  <c r="F8" i="42"/>
  <c r="F7" i="30"/>
  <c r="F9"/>
  <c r="M11" i="42"/>
  <c r="L10" i="30"/>
  <c r="K8" i="42"/>
  <c r="J7" i="30"/>
  <c r="L140" i="21"/>
  <c r="U166" i="36"/>
  <c r="U137"/>
  <c r="U47"/>
  <c r="M14" i="42"/>
  <c r="L13" i="30"/>
  <c r="L9" i="42"/>
  <c r="K8" i="30"/>
  <c r="F16" i="41"/>
  <c r="F15"/>
  <c r="F14" i="27"/>
  <c r="L221" i="36"/>
  <c r="L228"/>
  <c r="L26" i="37"/>
  <c r="L33"/>
  <c r="L23"/>
  <c r="D11" i="41"/>
  <c r="K166" i="19"/>
  <c r="L131" i="32"/>
  <c r="L29"/>
  <c r="L45"/>
  <c r="L130"/>
  <c r="L86"/>
  <c r="L42"/>
  <c r="L31"/>
  <c r="L54"/>
  <c r="L82"/>
  <c r="L97"/>
  <c r="L128"/>
  <c r="L53"/>
  <c r="L80"/>
  <c r="L113"/>
  <c r="L37"/>
  <c r="L60"/>
  <c r="L10"/>
  <c r="L40"/>
  <c r="L38"/>
  <c r="L84"/>
  <c r="L119"/>
  <c r="L28"/>
  <c r="L44"/>
  <c r="L73"/>
  <c r="L94"/>
  <c r="L120"/>
  <c r="L46"/>
  <c r="L70"/>
  <c r="L96"/>
  <c r="L129"/>
  <c r="L93"/>
  <c r="L91"/>
  <c r="L43"/>
  <c r="L72"/>
  <c r="L90"/>
  <c r="L88"/>
  <c r="L132"/>
  <c r="L89"/>
  <c r="L39"/>
  <c r="L95"/>
  <c r="L61"/>
  <c r="L69"/>
  <c r="L67"/>
  <c r="L81"/>
  <c r="L8"/>
  <c r="L118"/>
  <c r="L65"/>
  <c r="L117"/>
  <c r="L68"/>
  <c r="L9"/>
  <c r="L64"/>
  <c r="L62"/>
  <c r="G99" i="19"/>
  <c r="G10" i="37"/>
  <c r="I15"/>
  <c r="I13"/>
  <c r="I9" i="41"/>
  <c r="F11" i="27"/>
  <c r="H187" i="19"/>
  <c r="H177"/>
  <c r="K155"/>
  <c r="I118"/>
  <c r="I90"/>
  <c r="I92"/>
  <c r="I97"/>
  <c r="I88"/>
  <c r="I125"/>
  <c r="M17" i="38"/>
  <c r="L114" i="19"/>
  <c r="J114"/>
  <c r="U44" i="36"/>
  <c r="J228"/>
  <c r="H137" i="19"/>
  <c r="K26" i="37"/>
  <c r="O260" i="39"/>
  <c r="O226"/>
  <c r="O172"/>
  <c r="O145"/>
  <c r="O106"/>
  <c r="O58"/>
  <c r="O25"/>
  <c r="O150"/>
  <c r="O184"/>
  <c r="O229"/>
  <c r="O273"/>
  <c r="O218"/>
  <c r="O130"/>
  <c r="O82"/>
  <c r="O44"/>
  <c r="O254"/>
  <c r="O204"/>
  <c r="O103"/>
  <c r="O52"/>
  <c r="O262"/>
  <c r="O203"/>
  <c r="O161"/>
  <c r="O115"/>
  <c r="O74"/>
  <c r="O41"/>
  <c r="O207"/>
  <c r="O134"/>
  <c r="O72"/>
  <c r="O26"/>
  <c r="G11" i="37"/>
  <c r="L17" i="38"/>
  <c r="O32" i="39"/>
  <c r="O21"/>
  <c r="D10" i="27"/>
  <c r="O243" i="39"/>
  <c r="I137" i="19"/>
  <c r="O263" i="39"/>
  <c r="O251"/>
  <c r="O196"/>
  <c r="O153"/>
  <c r="O121"/>
  <c r="O79"/>
  <c r="O42"/>
  <c r="O132"/>
  <c r="O168"/>
  <c r="O198"/>
  <c r="O242"/>
  <c r="O160"/>
  <c r="O93"/>
  <c r="O66"/>
  <c r="O23"/>
  <c r="O214"/>
  <c r="O129"/>
  <c r="O80"/>
  <c r="O230"/>
  <c r="O186"/>
  <c r="O136"/>
  <c r="O94"/>
  <c r="O62"/>
  <c r="O240"/>
  <c r="O183"/>
  <c r="O55"/>
  <c r="L187" i="19"/>
  <c r="L137"/>
  <c r="J187"/>
  <c r="H114"/>
  <c r="J99"/>
  <c r="K153"/>
  <c r="O118" i="39"/>
  <c r="O274"/>
  <c r="O265"/>
  <c r="O247"/>
  <c r="O216"/>
  <c r="O187"/>
  <c r="O164"/>
  <c r="O152"/>
  <c r="O142"/>
  <c r="O111"/>
  <c r="O97"/>
  <c r="O70"/>
  <c r="O54"/>
  <c r="O38"/>
  <c r="O18"/>
  <c r="O138"/>
  <c r="O151"/>
  <c r="O170"/>
  <c r="O193"/>
  <c r="O217"/>
  <c r="O237"/>
  <c r="O261"/>
  <c r="O264"/>
  <c r="O179"/>
  <c r="O159"/>
  <c r="O119"/>
  <c r="O92"/>
  <c r="O81"/>
  <c r="O59"/>
  <c r="O43"/>
  <c r="O15"/>
  <c r="O236"/>
  <c r="O211"/>
  <c r="O175"/>
  <c r="O124"/>
  <c r="O101"/>
  <c r="O76"/>
  <c r="O47"/>
  <c r="O231"/>
  <c r="O208"/>
  <c r="O195"/>
  <c r="O162"/>
  <c r="O147"/>
  <c r="O117"/>
  <c r="O95"/>
  <c r="O83"/>
  <c r="O65"/>
  <c r="O45"/>
  <c r="O19"/>
  <c r="O271"/>
  <c r="O228"/>
  <c r="O192"/>
  <c r="O182"/>
  <c r="O133"/>
  <c r="O109"/>
  <c r="O71"/>
  <c r="O49"/>
  <c r="O17"/>
  <c r="O28"/>
  <c r="O24"/>
  <c r="O12"/>
  <c r="G137" i="19"/>
  <c r="F9" i="41"/>
  <c r="K114" i="19"/>
  <c r="F19" i="41"/>
  <c r="F18" i="27"/>
  <c r="F8" i="41"/>
  <c r="F7" i="27"/>
  <c r="F13"/>
  <c r="F14" i="41"/>
  <c r="O259" i="39"/>
  <c r="O258"/>
  <c r="O276"/>
  <c r="O227"/>
  <c r="O206"/>
  <c r="O173"/>
  <c r="O158"/>
  <c r="O146"/>
  <c r="O126"/>
  <c r="O107"/>
  <c r="O88"/>
  <c r="O63"/>
  <c r="O46"/>
  <c r="O29"/>
  <c r="O128"/>
  <c r="O143"/>
  <c r="O166"/>
  <c r="O180"/>
  <c r="O197"/>
  <c r="O225"/>
  <c r="O241"/>
  <c r="O269"/>
  <c r="O277"/>
  <c r="O239"/>
  <c r="O176"/>
  <c r="O139"/>
  <c r="O108"/>
  <c r="O87"/>
  <c r="O68"/>
  <c r="O48"/>
  <c r="O34"/>
  <c r="O11"/>
  <c r="O232"/>
  <c r="O205"/>
  <c r="O148"/>
  <c r="O105"/>
  <c r="O85"/>
  <c r="O57"/>
  <c r="O37"/>
  <c r="O253"/>
  <c r="O221"/>
  <c r="O200"/>
  <c r="O169"/>
  <c r="O155"/>
  <c r="O99"/>
  <c r="O91"/>
  <c r="O73"/>
  <c r="O56"/>
  <c r="O35"/>
  <c r="O219"/>
  <c r="O188"/>
  <c r="O144"/>
  <c r="O113"/>
  <c r="O102"/>
  <c r="O60"/>
  <c r="O27"/>
  <c r="O10"/>
  <c r="O9"/>
  <c r="I166" i="19"/>
  <c r="U25" i="36"/>
  <c r="U36"/>
  <c r="I8" i="30"/>
  <c r="J9" i="42"/>
  <c r="K278" i="35"/>
  <c r="K279"/>
  <c r="F16" i="38"/>
  <c r="F12" i="42"/>
  <c r="F11" i="30"/>
  <c r="F11" i="42"/>
  <c r="F10" i="30"/>
  <c r="F22" i="37"/>
  <c r="I87" i="40"/>
  <c r="I87" i="21"/>
  <c r="G166"/>
  <c r="G155"/>
  <c r="G177"/>
  <c r="G199"/>
  <c r="I62" i="35"/>
  <c r="I16" i="37"/>
  <c r="G82" i="39"/>
  <c r="G87"/>
  <c r="G77"/>
  <c r="G210" i="21"/>
  <c r="J12" i="38"/>
  <c r="J13"/>
  <c r="I105" i="39"/>
  <c r="I14" i="37"/>
  <c r="I104" i="19"/>
  <c r="G81"/>
  <c r="G86"/>
  <c r="G76"/>
  <c r="G144" i="21"/>
  <c r="I10" i="37"/>
  <c r="G134" i="19"/>
  <c r="G135"/>
  <c r="G188" i="21"/>
  <c r="L278" i="35"/>
  <c r="L279"/>
  <c r="E15" i="30"/>
  <c r="M8" i="42"/>
  <c r="D16"/>
  <c r="E14"/>
  <c r="E16"/>
  <c r="F10" i="41"/>
  <c r="L218" i="36"/>
  <c r="A121" i="39"/>
  <c r="D12" i="27"/>
  <c r="D13" i="41"/>
  <c r="D22"/>
  <c r="D21" i="27"/>
  <c r="K218" i="36"/>
  <c r="I67" i="19"/>
  <c r="I68" i="39"/>
  <c r="I11" i="37"/>
  <c r="I22"/>
  <c r="I23"/>
  <c r="I217" i="36"/>
  <c r="I218"/>
  <c r="L7" i="30"/>
  <c r="J10" i="38"/>
  <c r="J16"/>
  <c r="J17"/>
  <c r="G278" i="35"/>
  <c r="L162" i="21"/>
  <c r="F14" i="42"/>
  <c r="K15" i="27"/>
  <c r="K16" i="41"/>
  <c r="H12" i="30"/>
  <c r="J218" i="36"/>
  <c r="J13" i="27"/>
  <c r="J14" i="41"/>
  <c r="F13" i="30"/>
  <c r="I13"/>
  <c r="K12"/>
  <c r="I10"/>
  <c r="K9" i="42"/>
  <c r="I36" i="19"/>
  <c r="I37" i="39"/>
  <c r="J8" i="30"/>
  <c r="I8" i="42"/>
  <c r="L217" i="21"/>
  <c r="L218"/>
  <c r="H217"/>
  <c r="G217"/>
  <c r="J14" i="42"/>
  <c r="K76" i="21"/>
  <c r="I217"/>
  <c r="I218"/>
  <c r="J217"/>
  <c r="J218"/>
  <c r="K217"/>
  <c r="K218"/>
  <c r="H162"/>
  <c r="G76"/>
  <c r="L277" i="19"/>
  <c r="L278"/>
  <c r="I7" i="27"/>
  <c r="U149" i="36"/>
  <c r="I217" i="40"/>
  <c r="I218"/>
  <c r="K217"/>
  <c r="K218"/>
  <c r="J277" i="19"/>
  <c r="J278"/>
  <c r="U76" i="36"/>
  <c r="H217" i="40"/>
  <c r="H173" i="21"/>
  <c r="J173"/>
  <c r="J217" i="40"/>
  <c r="J218"/>
  <c r="U138" i="36"/>
  <c r="G217" i="40"/>
  <c r="L217"/>
  <c r="L218"/>
  <c r="H13" i="38"/>
  <c r="I12" i="42"/>
  <c r="G225" i="21"/>
  <c r="G277" i="19"/>
  <c r="I277"/>
  <c r="I278"/>
  <c r="G22" i="37"/>
  <c r="A52" i="39"/>
  <c r="J133" i="32"/>
  <c r="J134"/>
  <c r="I133"/>
  <c r="I134"/>
  <c r="I8" i="41"/>
  <c r="H11" i="30"/>
  <c r="I134" i="19"/>
  <c r="I135"/>
  <c r="I114"/>
  <c r="U171" i="36"/>
  <c r="L14" i="42"/>
  <c r="K13" i="30"/>
  <c r="J12"/>
  <c r="K13" i="42"/>
  <c r="L173" i="21"/>
  <c r="K10" i="30"/>
  <c r="L11" i="42"/>
  <c r="U74" i="36"/>
  <c r="L278" i="39"/>
  <c r="L279"/>
  <c r="A51" i="19"/>
  <c r="H277"/>
  <c r="K277"/>
  <c r="K278"/>
  <c r="H133" i="32"/>
  <c r="H134"/>
  <c r="H15" i="27"/>
  <c r="H16" i="41"/>
  <c r="H22"/>
  <c r="U182" i="36"/>
  <c r="A83" i="40"/>
  <c r="A83" i="21"/>
  <c r="U204" i="36"/>
  <c r="U195"/>
  <c r="U23"/>
  <c r="U160"/>
  <c r="M13" i="42"/>
  <c r="M16"/>
  <c r="M17"/>
  <c r="L12" i="30"/>
  <c r="U127" i="36"/>
  <c r="J278" i="39"/>
  <c r="J279"/>
  <c r="I19" i="41"/>
  <c r="I18" i="27"/>
  <c r="G278" i="39"/>
  <c r="K9" i="27"/>
  <c r="K10" i="41"/>
  <c r="H10" i="30"/>
  <c r="I11" i="42"/>
  <c r="U48" i="36"/>
  <c r="J177" i="19"/>
  <c r="L177"/>
  <c r="L16" i="41"/>
  <c r="L15" i="27"/>
  <c r="E10"/>
  <c r="E21"/>
  <c r="E11" i="41"/>
  <c r="E22"/>
  <c r="L10"/>
  <c r="L9" i="27"/>
  <c r="J16" i="41"/>
  <c r="J15" i="27"/>
  <c r="H278" i="39"/>
  <c r="K137" i="19"/>
  <c r="K278" i="39"/>
  <c r="K279"/>
  <c r="I278"/>
  <c r="I279"/>
  <c r="I14" i="42"/>
  <c r="H13" i="30"/>
  <c r="H11" i="38"/>
  <c r="H14"/>
  <c r="H12"/>
  <c r="H10"/>
  <c r="F16" i="42"/>
  <c r="G215" i="21"/>
  <c r="G204"/>
  <c r="G182"/>
  <c r="G160"/>
  <c r="G193"/>
  <c r="I33" i="35"/>
  <c r="I278"/>
  <c r="I279"/>
  <c r="H9" i="38"/>
  <c r="O27"/>
  <c r="H16"/>
  <c r="G114" i="19"/>
  <c r="G149" i="21"/>
  <c r="G171"/>
  <c r="G285" i="19"/>
  <c r="G177"/>
  <c r="A122" i="39"/>
  <c r="A57"/>
  <c r="F13" i="41"/>
  <c r="F12" i="27"/>
  <c r="A56" i="19"/>
  <c r="A125"/>
  <c r="J8" i="42"/>
  <c r="I7" i="30"/>
  <c r="G12" i="27"/>
  <c r="L15" i="30"/>
  <c r="L16"/>
  <c r="G13" i="41"/>
  <c r="F15" i="30"/>
  <c r="K16" i="42"/>
  <c r="K17"/>
  <c r="G16" i="41"/>
  <c r="K22"/>
  <c r="K23"/>
  <c r="G15" i="27"/>
  <c r="L16" i="42"/>
  <c r="L17"/>
  <c r="J15" i="30"/>
  <c r="J16"/>
  <c r="R7" i="36"/>
  <c r="U206"/>
  <c r="U184"/>
  <c r="K15" i="30"/>
  <c r="K16"/>
  <c r="H15"/>
  <c r="U7" i="36"/>
  <c r="H21" i="27"/>
  <c r="U173" i="36"/>
  <c r="I16" i="42"/>
  <c r="U151" i="36"/>
  <c r="U106"/>
  <c r="A85" i="40"/>
  <c r="A85" i="21"/>
  <c r="L21" i="27"/>
  <c r="L22"/>
  <c r="L22" i="41"/>
  <c r="L23"/>
  <c r="K21" i="27"/>
  <c r="K22"/>
  <c r="G14" i="41"/>
  <c r="G13" i="27"/>
  <c r="U38" i="36"/>
  <c r="A58" i="39"/>
  <c r="F11" i="41"/>
  <c r="F10" i="27"/>
  <c r="J10" i="41"/>
  <c r="J22"/>
  <c r="J23"/>
  <c r="J9" i="27"/>
  <c r="G19" i="41"/>
  <c r="G18" i="27"/>
  <c r="G14" i="42"/>
  <c r="G13" i="30"/>
  <c r="G12" i="41"/>
  <c r="G11" i="27"/>
  <c r="G8" i="42"/>
  <c r="G7" i="30"/>
  <c r="G184" i="21"/>
  <c r="G151"/>
  <c r="G173"/>
  <c r="G162"/>
  <c r="G11" i="42"/>
  <c r="G10" i="30"/>
  <c r="G140" i="21"/>
  <c r="G13" i="42"/>
  <c r="G12" i="30"/>
  <c r="G11" i="41"/>
  <c r="G10" i="27"/>
  <c r="G12" i="42"/>
  <c r="G11" i="30"/>
  <c r="G195" i="21"/>
  <c r="G8" i="41"/>
  <c r="G7" i="27"/>
  <c r="G9" i="42"/>
  <c r="G8" i="30"/>
  <c r="G15" i="41"/>
  <c r="G14" i="27"/>
  <c r="G9" i="41"/>
  <c r="G8" i="27"/>
  <c r="G10" i="42"/>
  <c r="G9" i="30"/>
  <c r="G206" i="21"/>
  <c r="U217" i="36"/>
  <c r="F22" i="41"/>
  <c r="F21" i="27"/>
  <c r="A57" i="19"/>
  <c r="G9" i="27"/>
  <c r="G21"/>
  <c r="G10" i="41"/>
  <c r="G22"/>
  <c r="A86" i="40"/>
  <c r="A86" i="21"/>
  <c r="I11" i="27"/>
  <c r="I12" i="41"/>
  <c r="I13"/>
  <c r="I12" i="27"/>
  <c r="J21"/>
  <c r="J22"/>
  <c r="J13" i="42"/>
  <c r="I12" i="30"/>
  <c r="I16" i="41"/>
  <c r="I15" i="27"/>
  <c r="G15" i="30"/>
  <c r="J12" i="42"/>
  <c r="I11" i="30"/>
  <c r="I14" i="41"/>
  <c r="I13" i="27"/>
  <c r="I15" i="41"/>
  <c r="I14" i="27"/>
  <c r="G16" i="42"/>
  <c r="H16"/>
  <c r="I10" i="41"/>
  <c r="I9" i="27"/>
  <c r="I9" i="30"/>
  <c r="I15"/>
  <c r="I16"/>
  <c r="J10" i="42"/>
  <c r="I11" i="41"/>
  <c r="I22"/>
  <c r="I23"/>
  <c r="I10" i="27"/>
  <c r="I21"/>
  <c r="I22"/>
  <c r="J16" i="42"/>
  <c r="J17"/>
  <c r="A87" i="40"/>
  <c r="A87" i="21"/>
  <c r="H14" i="42"/>
  <c r="H8"/>
  <c r="H13"/>
  <c r="H12"/>
  <c r="H9"/>
  <c r="H11"/>
  <c r="H10"/>
</calcChain>
</file>

<file path=xl/comments1.xml><?xml version="1.0" encoding="utf-8"?>
<comments xmlns="http://schemas.openxmlformats.org/spreadsheetml/2006/main">
  <authors>
    <author>Автор</author>
  </authors>
  <commentList>
    <comment ref="E55" authorId="0">
      <text>
        <r>
          <rPr>
            <b/>
            <sz val="9"/>
            <color indexed="81"/>
            <rFont val="Tahoma"/>
            <family val="2"/>
            <charset val="204"/>
          </rPr>
          <t>Автор:</t>
        </r>
        <r>
          <rPr>
            <sz val="9"/>
            <color indexed="81"/>
            <rFont val="Tahoma"/>
            <family val="2"/>
            <charset val="204"/>
          </rPr>
          <t xml:space="preserve">
In DTS the sum is shown in SDR. Zubaida's report indicates in dollars</t>
        </r>
      </text>
    </comment>
  </commentList>
</comments>
</file>

<file path=xl/comments2.xml><?xml version="1.0" encoding="utf-8"?>
<comments xmlns="http://schemas.openxmlformats.org/spreadsheetml/2006/main">
  <authors>
    <author>Автор</author>
  </authors>
  <commentList>
    <comment ref="J24" authorId="0">
      <text>
        <r>
          <rPr>
            <b/>
            <sz val="10"/>
            <color indexed="81"/>
            <rFont val="Tahoma"/>
            <family val="2"/>
            <charset val="204"/>
          </rPr>
          <t>Автор:</t>
        </r>
        <r>
          <rPr>
            <sz val="10"/>
            <color indexed="81"/>
            <rFont val="Tahoma"/>
            <family val="2"/>
            <charset val="204"/>
          </rPr>
          <t xml:space="preserve">
тибки ПГИ дар соли 2013 бояд 2,194 бошад </t>
        </r>
      </text>
    </comment>
    <comment ref="J66" authorId="0">
      <text>
        <r>
          <rPr>
            <b/>
            <sz val="10"/>
            <color indexed="81"/>
            <rFont val="Tahoma"/>
            <family val="2"/>
            <charset val="204"/>
          </rPr>
          <t>Автор:</t>
        </r>
        <r>
          <rPr>
            <sz val="10"/>
            <color indexed="81"/>
            <rFont val="Tahoma"/>
            <family val="2"/>
            <charset val="204"/>
          </rPr>
          <t xml:space="preserve">
дар ПГИ - 0,101 мебошад дар 2013</t>
        </r>
      </text>
    </comment>
  </commentList>
</comments>
</file>

<file path=xl/comments3.xml><?xml version="1.0" encoding="utf-8"?>
<comments xmlns="http://schemas.openxmlformats.org/spreadsheetml/2006/main">
  <authors>
    <author>Автор</author>
  </authors>
  <commentList>
    <comment ref="J28" authorId="0">
      <text>
        <r>
          <rPr>
            <b/>
            <sz val="10"/>
            <color indexed="81"/>
            <rFont val="Tahoma"/>
            <family val="2"/>
            <charset val="204"/>
          </rPr>
          <t>Автор:</t>
        </r>
        <r>
          <rPr>
            <sz val="10"/>
            <color indexed="81"/>
            <rFont val="Tahoma"/>
            <family val="2"/>
            <charset val="204"/>
          </rPr>
          <t xml:space="preserve">
дар ПГИ - 0,101 мебошад дар 2013</t>
        </r>
      </text>
    </comment>
  </commentList>
</comments>
</file>

<file path=xl/comments4.xml><?xml version="1.0" encoding="utf-8"?>
<comments xmlns="http://schemas.openxmlformats.org/spreadsheetml/2006/main">
  <authors>
    <author>Автор</author>
  </authors>
  <commentList>
    <comment ref="J28" authorId="0">
      <text>
        <r>
          <rPr>
            <b/>
            <sz val="10"/>
            <color indexed="81"/>
            <rFont val="Tahoma"/>
            <family val="2"/>
            <charset val="204"/>
          </rPr>
          <t>Автор:</t>
        </r>
        <r>
          <rPr>
            <sz val="10"/>
            <color indexed="81"/>
            <rFont val="Tahoma"/>
            <family val="2"/>
            <charset val="204"/>
          </rPr>
          <t xml:space="preserve">
дар ПГИ - 0,101 мебошад дар 2013</t>
        </r>
      </text>
    </comment>
    <comment ref="J78" authorId="0">
      <text>
        <r>
          <rPr>
            <b/>
            <sz val="10"/>
            <color indexed="81"/>
            <rFont val="Tahoma"/>
            <family val="2"/>
            <charset val="204"/>
          </rPr>
          <t>Автор:</t>
        </r>
        <r>
          <rPr>
            <sz val="10"/>
            <color indexed="81"/>
            <rFont val="Tahoma"/>
            <family val="2"/>
            <charset val="204"/>
          </rPr>
          <t xml:space="preserve">
тибки ПГИ дар соли 2013 бояд 2,194 бошад </t>
        </r>
      </text>
    </comment>
  </commentList>
</comments>
</file>

<file path=xl/comments5.xml><?xml version="1.0" encoding="utf-8"?>
<comments xmlns="http://schemas.openxmlformats.org/spreadsheetml/2006/main">
  <authors>
    <author>Автор</author>
  </authors>
  <commentList>
    <comment ref="J25" authorId="0">
      <text>
        <r>
          <rPr>
            <b/>
            <sz val="10"/>
            <color indexed="81"/>
            <rFont val="Tahoma"/>
            <family val="2"/>
            <charset val="204"/>
          </rPr>
          <t>Автор:</t>
        </r>
        <r>
          <rPr>
            <sz val="10"/>
            <color indexed="81"/>
            <rFont val="Tahoma"/>
            <family val="2"/>
            <charset val="204"/>
          </rPr>
          <t xml:space="preserve">
тибки ПГИ дар соли 2013 бояд 2,194 бошад </t>
        </r>
      </text>
    </comment>
    <comment ref="C59" authorId="0">
      <text>
        <r>
          <rPr>
            <b/>
            <sz val="8"/>
            <color indexed="81"/>
            <rFont val="Tahoma"/>
            <family val="2"/>
            <charset val="204"/>
          </rPr>
          <t>Автор:</t>
        </r>
        <r>
          <rPr>
            <sz val="8"/>
            <color indexed="81"/>
            <rFont val="Tahoma"/>
            <family val="2"/>
            <charset val="204"/>
          </rPr>
          <t xml:space="preserve">
Ин лоиҳаро амалкунанда кардан даркор</t>
        </r>
      </text>
    </comment>
  </commentList>
</comments>
</file>

<file path=xl/comments6.xml><?xml version="1.0" encoding="utf-8"?>
<comments xmlns="http://schemas.openxmlformats.org/spreadsheetml/2006/main">
  <authors>
    <author>Автор</author>
  </authors>
  <commentList>
    <comment ref="J28" authorId="0">
      <text>
        <r>
          <rPr>
            <b/>
            <sz val="10"/>
            <color indexed="81"/>
            <rFont val="Tahoma"/>
            <family val="2"/>
            <charset val="204"/>
          </rPr>
          <t>Автор:</t>
        </r>
        <r>
          <rPr>
            <sz val="10"/>
            <color indexed="81"/>
            <rFont val="Tahoma"/>
            <family val="2"/>
            <charset val="204"/>
          </rPr>
          <t xml:space="preserve">
дар ПГИ - 0,101 мебошад дар 2013</t>
        </r>
      </text>
    </comment>
  </commentList>
</comments>
</file>

<file path=xl/sharedStrings.xml><?xml version="1.0" encoding="utf-8"?>
<sst xmlns="http://schemas.openxmlformats.org/spreadsheetml/2006/main" count="4360" uniqueCount="816">
  <si>
    <t>Барқарорсозии Неругоҳи барқи обии Қайроққум (марҳилаи 1)</t>
  </si>
  <si>
    <t>Сохтмони роҳи Душанбе-сарҳади Ӯзбекистон,  марҳилаи-2</t>
  </si>
  <si>
    <t>Лоиҳаи нақлиёти ҷамъиятии шаҳри Хуҷанд, марҳилаи 2</t>
  </si>
  <si>
    <t>Таҷдид ва барқарорсозии роҳи автомобилгарди "Калъаи Хумб-Хоруғ"</t>
  </si>
  <si>
    <t>Хазинаи Зиддибуҳронии Иттиҳоди Иқтисодии Евразия</t>
  </si>
  <si>
    <t xml:space="preserve">Сохтмони роҳи автомобилгарди Душанбе-Турсунзода, сарҳади Ӯзбекистон (қисмати роҳ аз гирдроҳаи пайкараи Сино то дарвозаи ғарбии шаҳри Душанбе) </t>
  </si>
  <si>
    <r>
      <t>Сохтмони ро</t>
    </r>
    <r>
      <rPr>
        <sz val="11"/>
        <rFont val="Times New Roman"/>
        <family val="1"/>
        <charset val="204"/>
      </rPr>
      <t>ҳ</t>
    </r>
    <r>
      <rPr>
        <sz val="11"/>
        <rFont val="Times New Roman Tj"/>
        <family val="1"/>
        <charset val="204"/>
      </rPr>
      <t>и о</t>
    </r>
    <r>
      <rPr>
        <sz val="11"/>
        <rFont val="Times New Roman"/>
        <family val="1"/>
        <charset val="204"/>
      </rPr>
      <t>ҳ</t>
    </r>
    <r>
      <rPr>
        <sz val="11"/>
        <rFont val="Times New Roman Tj"/>
        <family val="1"/>
        <charset val="204"/>
      </rPr>
      <t xml:space="preserve">ани Душанбе – </t>
    </r>
    <r>
      <rPr>
        <sz val="11"/>
        <rFont val="Times New Roman"/>
        <family val="1"/>
        <charset val="204"/>
      </rPr>
      <t>Қӯ</t>
    </r>
    <r>
      <rPr>
        <sz val="11"/>
        <rFont val="Times New Roman Tj"/>
        <family val="1"/>
        <charset val="204"/>
      </rPr>
      <t>р</t>
    </r>
    <r>
      <rPr>
        <sz val="11"/>
        <rFont val="Times New Roman"/>
        <family val="1"/>
        <charset val="204"/>
      </rPr>
      <t>ғ</t>
    </r>
    <r>
      <rPr>
        <sz val="11"/>
        <rFont val="Times New Roman Tj"/>
        <family val="1"/>
        <charset val="204"/>
      </rPr>
      <t xml:space="preserve">онтеппа (дар </t>
    </r>
    <r>
      <rPr>
        <sz val="11"/>
        <rFont val="Times New Roman"/>
        <family val="1"/>
        <charset val="204"/>
      </rPr>
      <t>қ</t>
    </r>
    <r>
      <rPr>
        <sz val="11"/>
        <rFont val="Times New Roman Tj"/>
        <family val="1"/>
        <charset val="204"/>
      </rPr>
      <t>итъаи Ва</t>
    </r>
    <r>
      <rPr>
        <sz val="11"/>
        <rFont val="Times New Roman"/>
        <family val="1"/>
        <charset val="204"/>
      </rPr>
      <t>ҳ</t>
    </r>
    <r>
      <rPr>
        <sz val="11"/>
        <rFont val="Times New Roman Tj"/>
        <family val="1"/>
        <charset val="204"/>
      </rPr>
      <t>дат – Ёвон)</t>
    </r>
  </si>
  <si>
    <t>Лоиҳаи сохтмони терминали нави фурӯдгоҳи Хуҷанд</t>
  </si>
  <si>
    <t>Лоиҳаи барқарорсозии системаи обёрикунӣ, ҳимояи соҳилҳо ва тозакунии дохили сойҳо дар Вилояти Мухтори Кӯҳистони Бадахшон</t>
  </si>
  <si>
    <t>Азхудкунӣ ва обёрии заминҳоии водии Данғара, марҳилаи 4</t>
  </si>
  <si>
    <t>Сохтмони беморхонаи касалињои сирояткунанда дар   шаҳри Душанбе</t>
  </si>
  <si>
    <t xml:space="preserve">Сохтмони хатти интиқоли барқи 220 кВт "Айнӣ -Рудакӣ" </t>
  </si>
  <si>
    <t>Лоиҳаи рушди нақлиёти ҷамъиятии шаҳри Душанбе, марҳилаи 2</t>
  </si>
  <si>
    <r>
      <t>Азхудкунӣ нисбат ба маҷмӯи маҳсулоти дохил</t>
    </r>
    <r>
      <rPr>
        <b/>
        <i/>
        <sz val="12"/>
        <rFont val="Times New Roman Tj"/>
        <family val="1"/>
        <charset val="204"/>
      </rPr>
      <t>ї</t>
    </r>
  </si>
  <si>
    <t>Истифода шудааст то  01.01.2018</t>
  </si>
  <si>
    <t>Пешбинии истифо-дабарии  қарз дар       соли  2018</t>
  </si>
  <si>
    <t>6089-TJ</t>
  </si>
  <si>
    <t>6024-TJ "A"</t>
  </si>
  <si>
    <t>6025-TJ "B"</t>
  </si>
  <si>
    <t>3434-TAJ(SF)</t>
  </si>
  <si>
    <t>3513-TAJ(SF)</t>
  </si>
  <si>
    <t>TJK-1002</t>
  </si>
  <si>
    <t xml:space="preserve">Барқарорсозии системаҳои ирригатсионї </t>
  </si>
  <si>
    <t>12508P</t>
  </si>
  <si>
    <t>Лоиҳаи барқарорсозии Неругоҳи барқи обии "Қайроққум", марҳилаи-3</t>
  </si>
  <si>
    <t>000018-1-TJK</t>
  </si>
  <si>
    <t>Дастгирии соҳаи кишоварзӣ дар рушди ҷомеа</t>
  </si>
  <si>
    <t>Лоиҳаи барқарорсозии Неругоҳи барқи обии "Қайроққум", марҳилаи-4</t>
  </si>
  <si>
    <t>Лоиҳаи рушди малака ва рақобатпазирӣ</t>
  </si>
  <si>
    <t>Лоиҳаи беҳтар намудани хизматрасонӣ ба модару кӯдак дар вилояти Хатлон</t>
  </si>
  <si>
    <t>Мустаҳкамсозии системаи ҳифзи иҷтимоӣ (маблағгузории иловагӣ)</t>
  </si>
  <si>
    <t>6175-TJ</t>
  </si>
  <si>
    <t>Лоиҳаи мукаммалсозии хизматрасонии гидрометеорологӣ дар Ҷумҳурии Тоҷикистон</t>
  </si>
  <si>
    <t>Лоиҳаи гармидиҳии шаҳри Душанбе</t>
  </si>
  <si>
    <t>Лоиҳаи тиҷоратикунонии соҳаи кишоварзӣ</t>
  </si>
  <si>
    <t>Беҳтар намудани идоракунии захираҳои обӣ дар вилояти Хатлон</t>
  </si>
  <si>
    <t>Лоиҳаи беҳтарсозии инфрасохтори обёрӣ дар ноҳияҳои Қумсангир, Носири Хусрав, Панҷ, Хуросон, Шаҳритус, Восеъ ва Ёвони в.Хатлон</t>
  </si>
  <si>
    <t>Лоиҳаи обёрӣ</t>
  </si>
  <si>
    <t>Лоиҳаи рушди соҳаи нақлиёт (Обигарм- Нуробод)</t>
  </si>
  <si>
    <t xml:space="preserve">Маблағи қарз бо доллари ШМА тибќи ҳолати то 01.06.с.18. </t>
  </si>
  <si>
    <t xml:space="preserve">Маблағи қарз бо доллари ШМА тибќи ҳолати то 01.06.18. </t>
  </si>
  <si>
    <t xml:space="preserve">Маблағи қарз бо доллари ШМА тибќи ҳолати то 01.06.18 </t>
  </si>
  <si>
    <t>Лоихаи нақлиёти ҷамъиятии в. Хатлон</t>
  </si>
  <si>
    <t>Муассисаи давлатии "Обуҳавошиносии Ҷумҳурии Тоҷикистон"</t>
  </si>
  <si>
    <t>Корхонаи коммуналии воҳиди давлатии “Троллейбус”-и шаҳри Душанбе</t>
  </si>
  <si>
    <t>Корхонаи давлатии коммуналии "Нақлиёти ҷамъиятии Хуҷанд"</t>
  </si>
  <si>
    <t>Мақомоти иҷроияи ҳокимияти давлатии шаҳри Турсунзода</t>
  </si>
  <si>
    <t>Корхонаи коммуналии воҳиди давлатии «Бохтарнақлиётхизматрасон» дар назди мақомоти иҷроияи ҳокимияти давлатии шаҳри Бохтар</t>
  </si>
  <si>
    <t>Лоихаи нақлиёти ҷамъиятии шаҳри Хуҷанд</t>
  </si>
  <si>
    <t>Лоиҳаи нақлиёти ҷамъиятии шаҳри Хуҷанд</t>
  </si>
  <si>
    <r>
      <t xml:space="preserve">              Азхудкунӣ нисбат ба                        маҷмӯи </t>
    </r>
    <r>
      <rPr>
        <b/>
        <i/>
        <sz val="12"/>
        <rFont val="Times New Roman Tj"/>
        <family val="1"/>
        <charset val="204"/>
      </rPr>
      <t>маҳсулоти дохилї</t>
    </r>
  </si>
  <si>
    <t>Номгўи лоиҳаҳо 
аз рўи қарздиҳандаҳо</t>
  </si>
  <si>
    <t xml:space="preserve">        №       лоиҳа</t>
  </si>
  <si>
    <t xml:space="preserve">    №     лоиҳа</t>
  </si>
  <si>
    <r>
      <t xml:space="preserve">Азхудкунӣ нисбат ба маҷмӯи              </t>
    </r>
    <r>
      <rPr>
        <b/>
        <i/>
        <sz val="12"/>
        <rFont val="Times New Roman Tj"/>
        <family val="1"/>
        <charset val="204"/>
      </rPr>
      <t>маҳсулоти дохилї</t>
    </r>
  </si>
  <si>
    <t>Лоиҳаи сохтмон ва барқарорсозии муассисаҳои томактабӣ</t>
  </si>
  <si>
    <t>6167-TJ</t>
  </si>
  <si>
    <t>9/694</t>
  </si>
  <si>
    <t>10/695</t>
  </si>
  <si>
    <t>12912P</t>
  </si>
  <si>
    <t>GCL NO.(2017) 27 TOTAL NO.(632)</t>
  </si>
  <si>
    <t>NY246550625v3</t>
  </si>
  <si>
    <t>H679-TJ</t>
  </si>
  <si>
    <t>Лоиҳаи обтаъминкунӣ дар Тоҷикистон</t>
  </si>
  <si>
    <t>182010N4</t>
  </si>
  <si>
    <t xml:space="preserve"> Бонки Осиёии Рушд </t>
  </si>
  <si>
    <t xml:space="preserve">Лоиҳаи тақвияти иштироки бахши хусусӣ дар таҳсилоти техникӣ ва касбӣ </t>
  </si>
  <si>
    <t>Бонки Осиёии Сармоягузории Инфрасохторӣ</t>
  </si>
  <si>
    <t>Лоиҳаи рушди таҳсилоти олии Тоҷикистон</t>
  </si>
  <si>
    <t>Лоиҳаи сохтмони терминали нави фурудгоҳи Хуҷанд</t>
  </si>
  <si>
    <t>Партовҳои сахти маиши шаҳри Бустон (Чкалов)</t>
  </si>
  <si>
    <t>Замимаи 1                                                            ба  Барномаи қарзгирии берунаи давлатии Ҷумҳурии Тоҷикистон                                                                                            барои солҳои 2019– 2021</t>
  </si>
  <si>
    <t>Замимаи 2
ба Барномаи қарзгирии давлатии 
Ҷумҳурии Тоҷикистон барои
солҳои 2019– 2021</t>
  </si>
  <si>
    <t>Замимаи 3                                                          ба  Барномаи қарзгирии берунаи давлатии Ҷумҳурии Тоҷикистон                                                                            барои солҳои 2019– 2021</t>
  </si>
  <si>
    <t>Замимаи 4
ба Барномаи қарзгирии давлатии 
Ҷумҳурии Тоҷикистон барои
солҳои 2019– 2021</t>
  </si>
  <si>
    <t>Динори исломӣ</t>
  </si>
  <si>
    <t>Ҳуқуқҳои махсуси қарзгирӣ</t>
  </si>
  <si>
    <t>Доллари Иёлоти Муттаҳидаи Америка</t>
  </si>
  <si>
    <t>Барқарорсозии коридори роҳи Кӯлоб - Қалъаихумб, бахшҳои А ва F</t>
  </si>
  <si>
    <t xml:space="preserve"> Риёли саудӣ</t>
  </si>
  <si>
    <t>Динори кувайтӣ</t>
  </si>
  <si>
    <t>Пешбинии истифода-барии  қарз дар соли  2018</t>
  </si>
  <si>
    <t>Барқарорсозии коридори роҳи Кӯлоб - Қалъаихумб, бахшҳои 
А ва F</t>
  </si>
  <si>
    <t>маҳсулоти дохилї</t>
  </si>
  <si>
    <t xml:space="preserve">Ҳаҷми умумии қарзи беруна нисбати маҷмӯи </t>
  </si>
  <si>
    <t xml:space="preserve">             Маҷмӯи маҳсулоти дохилї бо сомонї -</t>
  </si>
  <si>
    <t xml:space="preserve"> Иёлоти Муттањидаи Америка   -</t>
  </si>
  <si>
    <t xml:space="preserve">              Маҷмӯи маҳсулоти дохилї бо доллари  </t>
  </si>
  <si>
    <t xml:space="preserve">  Ќурби доллари Иёлоти Муттањидаи </t>
  </si>
  <si>
    <t xml:space="preserve">             Америка нисбати сомонї -</t>
  </si>
  <si>
    <t>Ҳаҷми умумии қарзи беруна нисбати маҷмӯи</t>
  </si>
  <si>
    <t>Маҷмӯи маҳсулоти дохилї бо сомонї -</t>
  </si>
  <si>
    <t xml:space="preserve">                          Маҷмӯи маҳсулоти дохилї бо доллари  </t>
  </si>
  <si>
    <t xml:space="preserve">                Иёлоти Муттањидаи Америка   -</t>
  </si>
  <si>
    <t xml:space="preserve">                   Ќурби доллари Иёлоти Муттањидаи </t>
  </si>
  <si>
    <t xml:space="preserve">                          Америка нисбати сомонї -</t>
  </si>
  <si>
    <t xml:space="preserve">                     Маҷмӯи маҳсулоти дохилї бо доллари  </t>
  </si>
  <si>
    <t xml:space="preserve">     Ќурби доллари Иёлоти Муттањидаи </t>
  </si>
  <si>
    <t xml:space="preserve">                     Америка нисбати сомонї -</t>
  </si>
  <si>
    <t>Лоињаи сохтмони роҳи мошингарди Кӯлоб-Қалъаихумб, Шӯрообод-Шоҳон</t>
  </si>
  <si>
    <t>Барқарорсозии коридори роҳи Кӯлоб - Қалъаихумб, бахшҳои    А ва F</t>
  </si>
  <si>
    <t xml:space="preserve">Дирҳами 
Аморати Муттаҳидаи Араб </t>
  </si>
  <si>
    <t>Таҷдид ва барқарорсозии роҳи автомобилгарди "Калъаихумб-Хоруғ"</t>
  </si>
  <si>
    <t>Сохтмони роҳи Шкев-Қалъаихумб</t>
  </si>
  <si>
    <t>Таҷдиди роҳи автомобилгарди Кӯлоб - Қалъаихумб (қитъаи  Кӯлоб - Шӯрообод)</t>
  </si>
  <si>
    <t>Лоихаи нақлиёти ҷамъиятии вилояти Хатлон</t>
  </si>
  <si>
    <t>Корхонаи коммуналии воҳиди давлатии «Бохтарнақлиётхизмат-расон» дар назди мақомоти иҷроияи ҳокимияти давлатии шаҳри Бохтар</t>
  </si>
  <si>
    <t>Ҳамагӣ аз рӯи Барнома</t>
  </si>
  <si>
    <t>Ҳамагӣ лоиҳаҳои амалкунанда</t>
  </si>
  <si>
    <t>Ҳамагӣ лоиҳаҳои банақшагирифташуда</t>
  </si>
  <si>
    <t>Всемирный Банк</t>
  </si>
  <si>
    <t>Кувейтский Фонд</t>
  </si>
  <si>
    <t>Фонд Абу-Даби</t>
  </si>
  <si>
    <t>Фонд ОПЕК</t>
  </si>
  <si>
    <t>ЕБРР</t>
  </si>
  <si>
    <t>Эксимбанк Китая</t>
  </si>
  <si>
    <t>Франция Банк "Натиксис"</t>
  </si>
  <si>
    <t>Германия Немецкий Банк KFW</t>
  </si>
  <si>
    <t>Европейский Инвестиционный Банк</t>
  </si>
  <si>
    <t>Соҳаи ҳокимият ва идоракунии давлатӣ</t>
  </si>
  <si>
    <t>Соҳаи маориф</t>
  </si>
  <si>
    <t>Соҳаи энергетика ва саноат</t>
  </si>
  <si>
    <t xml:space="preserve">Сельско-хозяйственный сектор и мелиорация </t>
  </si>
  <si>
    <t>Сектор здравоохранения</t>
  </si>
  <si>
    <t>Сектор образования</t>
  </si>
  <si>
    <t>Энергетический и промышленный сектор</t>
  </si>
  <si>
    <t>Сектор транспорта и коммуникации</t>
  </si>
  <si>
    <t>Сектор жилищно-коммунального хозяйства</t>
  </si>
  <si>
    <t>Модернизация сектора образования</t>
  </si>
  <si>
    <t>СПЗ</t>
  </si>
  <si>
    <t>Проект энергетического сектора Памир ГЭС</t>
  </si>
  <si>
    <t xml:space="preserve">Министерство энергетики и промышленности Республики Таджикистан </t>
  </si>
  <si>
    <t xml:space="preserve">Восстановление хлопкового сектора </t>
  </si>
  <si>
    <t>Министерство сельского хозяйства Республики Таджикистан</t>
  </si>
  <si>
    <t>№ п/п</t>
  </si>
  <si>
    <t>№             кред.</t>
  </si>
  <si>
    <t>Наименование проектов по кредиторам</t>
  </si>
  <si>
    <t>Наимен. кредитора</t>
  </si>
  <si>
    <t>Сумма кредита в валюте подписания</t>
  </si>
  <si>
    <t>Сумма кредита в долл. США по сост. на 01.06.12г.</t>
  </si>
  <si>
    <t>Исполь-зовано до 01.01.2012г.</t>
  </si>
  <si>
    <t>Ожидаемое использо-вание в 2012 году</t>
  </si>
  <si>
    <t>Прогноз использования      кредита на:</t>
  </si>
  <si>
    <t>Субъекты Республики Таджикистан, использующие кредит</t>
  </si>
  <si>
    <t>2013г.</t>
  </si>
  <si>
    <t>2014г.</t>
  </si>
  <si>
    <t>2015г.</t>
  </si>
  <si>
    <t>Устойчивое развитие хлопкового сектора</t>
  </si>
  <si>
    <t>Развитие сельской местности</t>
  </si>
  <si>
    <t xml:space="preserve">Управление угрозой наводнений  в Хатлонской области </t>
  </si>
  <si>
    <t xml:space="preserve">Министерство мелиорации и водных ресурсов Республики Таджикистан  </t>
  </si>
  <si>
    <t>Улучшение дорожного коридора Душанбе граница Киргизистан ЦАРЭС, фаза III</t>
  </si>
  <si>
    <t xml:space="preserve">Министерство транспорта и коммуникаций Республики Таджикистан  </t>
  </si>
  <si>
    <t>Проект "зеленая энергия"</t>
  </si>
  <si>
    <t>Водоснабжение г.Душанбе</t>
  </si>
  <si>
    <t>Водоснабжение г.Душанбе (дополнительный кредит)</t>
  </si>
  <si>
    <t>TAD_0091</t>
  </si>
  <si>
    <t>Строительство средних школ, фаза III</t>
  </si>
  <si>
    <t>2TAD0032</t>
  </si>
  <si>
    <t>Орошение Дангаринской долины, фаза II</t>
  </si>
  <si>
    <t>1428H</t>
  </si>
  <si>
    <t>Региональный проект по строительству линий электропередач (Таджикистан -Афганистан)</t>
  </si>
  <si>
    <t xml:space="preserve">1428H (Доп.сумма) </t>
  </si>
  <si>
    <t xml:space="preserve"> Региональный проект по строительству линий электропередач (Таджикистан -Афганистан)</t>
  </si>
  <si>
    <t>Строительство больницы общего профиля  в г.Дангара</t>
  </si>
  <si>
    <t xml:space="preserve"> Министерство здравоохранения Республики Таджикистан</t>
  </si>
  <si>
    <t>Строительство автодороги в регионе Шагон-Зигар, фаза III</t>
  </si>
  <si>
    <t>TAD035</t>
  </si>
  <si>
    <t>Строительство автодороги Куляб-Калайхумб</t>
  </si>
  <si>
    <t>Развитие подачи питьевой воды в сельской местности (в Хатлонской и Согдийской областях и в РРП)*</t>
  </si>
  <si>
    <t>Орошение Дангаринской долины, фаза III*</t>
  </si>
  <si>
    <t>Линия электропередач 500 кВ "Север-Юг" (Худжанд-Датка)*</t>
  </si>
  <si>
    <t xml:space="preserve">Строительство железной дороги Вахдат - Яван </t>
  </si>
  <si>
    <t xml:space="preserve">ГУП " железные дороги Таджикистана" </t>
  </si>
  <si>
    <t>Реабилитация ирригационных систем*</t>
  </si>
  <si>
    <t>Межгосударственное сотрудничество по частному сектору</t>
  </si>
  <si>
    <t>Строительство инфекционной больницы в Душанбе</t>
  </si>
  <si>
    <t>Проект развития комерческих связей в энергетическом секторе</t>
  </si>
  <si>
    <t>Проект CASA (фаза I и фаза II)</t>
  </si>
  <si>
    <t>Строительство дамбы для Байпазинской ГЭС</t>
  </si>
  <si>
    <t>Развитие водных сетей Дангаринской долины</t>
  </si>
  <si>
    <t>Строительство и реконструкция автодороги  Лабичар-Тавилдара-Калаихумб</t>
  </si>
  <si>
    <t>Строительство железной дороги соединяющей с Афганистаном и Туркменистаном ( на участке Айвач-Хулм)</t>
  </si>
  <si>
    <t>5/481</t>
  </si>
  <si>
    <t>Строительство и оборудование 5 средних школ (фаза 2)</t>
  </si>
  <si>
    <t>6/496</t>
  </si>
  <si>
    <t>Востановление больници материнства и детства в       г. Худжанде</t>
  </si>
  <si>
    <t>7/522</t>
  </si>
  <si>
    <t>1069Р</t>
  </si>
  <si>
    <t>1141P</t>
  </si>
  <si>
    <t>1187P</t>
  </si>
  <si>
    <t>Реабилитация автодороги Душанбе - граница с Кыргызстаном, фаза II</t>
  </si>
  <si>
    <t>1313P</t>
  </si>
  <si>
    <t>Строительство автодороги Айни-Пенджикент (граница Узбекистана) фаза I</t>
  </si>
  <si>
    <t>Водоснабжение г.Худжанда, фаза II</t>
  </si>
  <si>
    <t>Евро</t>
  </si>
  <si>
    <t>Развитие общественного транспорта г. Душанбе</t>
  </si>
  <si>
    <t xml:space="preserve">Снижение потерь электрической энергии в Сугдской Области </t>
  </si>
  <si>
    <t>Улучшение водоснабжения северных городов и г.Хорога</t>
  </si>
  <si>
    <t>Управление твердобытовыми отходами г.Худжанд</t>
  </si>
  <si>
    <t>Водоснабжение центральных городов (Турсун-заде, Гиссар, Сомониён)</t>
  </si>
  <si>
    <t>На стадии подписания</t>
  </si>
  <si>
    <t>Строительство автомобильной дороги Душанбе-Турсунзаде (граница Узбекистана)</t>
  </si>
  <si>
    <t>Востановление ГЭС Кайракума фазза 1</t>
  </si>
  <si>
    <t>New</t>
  </si>
  <si>
    <t>Водоснабжение северных городов Таджикистана (фаза II)</t>
  </si>
  <si>
    <t>Управление твердобытовыми отходами г.Курган-Тюбе</t>
  </si>
  <si>
    <t>Управление твердобытовыми отходами г. Турсун-Заде</t>
  </si>
  <si>
    <t>Водоснабжение городов Хатлонской области (Нурек, Яван, Ховалинг, Руми)</t>
  </si>
  <si>
    <t>Управление твердыми отходами южных городов (Дангара, Куляб, Курган-Тюбе)*</t>
  </si>
  <si>
    <t>Водоснабжение г. Душанбе*</t>
  </si>
  <si>
    <t xml:space="preserve">Реабилитация автодороги (Душанбе - Бустан Чанак) </t>
  </si>
  <si>
    <t>2009 (022)(84)</t>
  </si>
  <si>
    <t>Реабилитация автомобильной дороги Душанбе-Дангара, фаза I этап 1</t>
  </si>
  <si>
    <t>2010              (025) (132)</t>
  </si>
  <si>
    <t>Реабилитация автомобильной дороги Душанбе-Дангара, фаза I этап 2</t>
  </si>
  <si>
    <t>2010(024)TOTAL№ (131)</t>
  </si>
  <si>
    <t>Строительство ЛЭП 220 кВ "Худжанд-Айни"</t>
  </si>
  <si>
    <t>2011(19)Total№ (170)</t>
  </si>
  <si>
    <t>Создание единой электросистемы севера РТ</t>
  </si>
  <si>
    <t xml:space="preserve">PBC 2012(5)TOTAL(193) </t>
  </si>
  <si>
    <t>Реабилитация автомобильной дороги Душанбе-Дангара, фаза I этап 3</t>
  </si>
  <si>
    <t xml:space="preserve">Автоматическая система управления транспорта в   г. Душанбе </t>
  </si>
  <si>
    <t xml:space="preserve">Министерство внутренных дел Республики Таджикистан </t>
  </si>
  <si>
    <t>Реабилитация и строительство ЛЭП 500 кВ в РРП</t>
  </si>
  <si>
    <t>Планируется</t>
  </si>
  <si>
    <t>Строительство туннеля железной дороги Душанбе - Курган-Тюбе (на участке Вахдат-Яван)*</t>
  </si>
  <si>
    <t>B58 OA1</t>
  </si>
  <si>
    <t>Строительство аэровокзала Душанбинского международного аэропорта</t>
  </si>
  <si>
    <t>ОАО"Международный аэропорт Душанбе"</t>
  </si>
  <si>
    <t>00.1</t>
  </si>
  <si>
    <t>Замена распределительного устройства 220 кВт на Нурекской ГЭС</t>
  </si>
  <si>
    <t xml:space="preserve">Хукумат Согдиской Области </t>
  </si>
  <si>
    <t>Проект водоснабжения г. Душанбе</t>
  </si>
  <si>
    <t xml:space="preserve">Программа государственных внешних заимствований Республики Таджикистан на 2013-2015гг        </t>
  </si>
  <si>
    <t>(млн.долл.США)</t>
  </si>
  <si>
    <t>ВСЕГО по Программе:</t>
  </si>
  <si>
    <t>ВВП (в долл.США)</t>
  </si>
  <si>
    <t>Примечание: * прогнозный проект</t>
  </si>
  <si>
    <t>ВВП ( в сомони) -</t>
  </si>
  <si>
    <t xml:space="preserve">**-выделение кредита в равных долях ЕБРР и ЕИБ </t>
  </si>
  <si>
    <t>Курс( $ к сомони) -</t>
  </si>
  <si>
    <t>*** - Планируемая к подписанию сумма</t>
  </si>
  <si>
    <t>Дол. США - Доллар Соединенных Штатов Америки</t>
  </si>
  <si>
    <t>СПЗ - Специальные Права Заимствования</t>
  </si>
  <si>
    <t>ИД - Исламский Динар</t>
  </si>
  <si>
    <t>СР - Саудовский Риал</t>
  </si>
  <si>
    <t>КД - Кувейтский Динар</t>
  </si>
  <si>
    <t>ОАЭД-Дирхам ОАЭ</t>
  </si>
  <si>
    <t>қарз</t>
  </si>
  <si>
    <t>Ожидаемое использо-вание в 2013 году</t>
  </si>
  <si>
    <t>№  Т/Т</t>
  </si>
  <si>
    <t>№                 лоиҳа</t>
  </si>
  <si>
    <t>Номгўи лоиҳаҳо                                                                        аз рўи  қарздиҳандаҳо</t>
  </si>
  <si>
    <t xml:space="preserve"> Номгўи қарзди-ҳандаҳо </t>
  </si>
  <si>
    <t xml:space="preserve">Маблағи қарз бо асъори баимзорасида </t>
  </si>
  <si>
    <t xml:space="preserve">Маблағи қарз бо доллари ШМА тибќи ҳолати то 01.06.с.12. </t>
  </si>
  <si>
    <t>Истифода шудааст то  01.01.с.12.</t>
  </si>
  <si>
    <t>Пешбинии истифо-дабарии  қарз дар       соли  2012</t>
  </si>
  <si>
    <t>Пешбинии истифодабарии қарз барои солҳои:</t>
  </si>
  <si>
    <t>Субъектҳои Љумҳурии Тољикистон, ки қарзҳоро истифода мебаранд</t>
  </si>
  <si>
    <t>Лоиҳаи модернизатсияи соҳаи маориф</t>
  </si>
  <si>
    <t xml:space="preserve"> Лоињаи маблағгузории иловагӣ барои лоиҳаи барқарорсозии Ширкати хусусии энергетикии Помир</t>
  </si>
  <si>
    <t xml:space="preserve">Лоиҳаи барқарорсозии соҳаи пахтакорї </t>
  </si>
  <si>
    <t xml:space="preserve">амалкунанда </t>
  </si>
  <si>
    <t>0675.</t>
  </si>
  <si>
    <t>Министерство образования  Республики Таджикистан</t>
  </si>
  <si>
    <t>Исполнительный орган государственной власти г. Душанбе</t>
  </si>
  <si>
    <t>Кувейтский динар</t>
  </si>
  <si>
    <t>Саудовский риал</t>
  </si>
  <si>
    <t>Исламский динар</t>
  </si>
  <si>
    <t>Дирам ОАЭ</t>
  </si>
  <si>
    <t>ҲМҚ</t>
  </si>
  <si>
    <t>Сектор</t>
  </si>
  <si>
    <t>Сектор государственного управления</t>
  </si>
  <si>
    <t>Азиатский Банк Развития</t>
  </si>
  <si>
    <t>Исламский Банк Развития</t>
  </si>
  <si>
    <t>Саудовский Фонд Развития</t>
  </si>
  <si>
    <t>Долар США</t>
  </si>
  <si>
    <t>знак для сумма Итого</t>
  </si>
  <si>
    <t>номер</t>
  </si>
  <si>
    <t>наименование</t>
  </si>
  <si>
    <t>выберите валюту</t>
  </si>
  <si>
    <t>выберите кредитора</t>
  </si>
  <si>
    <t>выберите сектор</t>
  </si>
  <si>
    <t>Выберите пользователя</t>
  </si>
  <si>
    <t>Доллари ШМА</t>
  </si>
  <si>
    <t>Қурби аъсорро интихоб намоед</t>
  </si>
  <si>
    <t>Қарздиҳандаро интихоб намоед</t>
  </si>
  <si>
    <t>Бахшро интихоб намоед</t>
  </si>
  <si>
    <t>Active Projects</t>
  </si>
  <si>
    <t>для количества кредитов</t>
  </si>
  <si>
    <t>действующие</t>
  </si>
  <si>
    <t>новые</t>
  </si>
  <si>
    <t>№             кредитора</t>
  </si>
  <si>
    <t>Наименование кредиторов</t>
  </si>
  <si>
    <t>Действующие</t>
  </si>
  <si>
    <t>Новые</t>
  </si>
  <si>
    <t>Количество проектов</t>
  </si>
  <si>
    <t>Итого</t>
  </si>
  <si>
    <t>Сумма кредита в долл. США    по сост. на 01.06.12г.</t>
  </si>
  <si>
    <t>№             сектора</t>
  </si>
  <si>
    <t>Процентное соотношение</t>
  </si>
  <si>
    <t>Бонки Умумиҷаҳонӣ</t>
  </si>
  <si>
    <t>Эксимбонки Хитой</t>
  </si>
  <si>
    <t>Соҳаи кишоварзӣ ва обёрӣ</t>
  </si>
  <si>
    <t>Соҳаи тандурустӣ</t>
  </si>
  <si>
    <t>Соҳаи хоҷагии манзилию коммуналӣ</t>
  </si>
  <si>
    <t>Ҳамагӣ</t>
  </si>
  <si>
    <t>Амалкунанда</t>
  </si>
  <si>
    <t>Ҳамагӣ амалкунанда</t>
  </si>
  <si>
    <t>Барномаи давлатии қарзгирии берунаи Ҷумҳурии Тоҷикистон барои солҳои 2013-2015</t>
  </si>
  <si>
    <t>Лоињаи рушди деҳот</t>
  </si>
  <si>
    <t>Таљдиди роҳи автомобилгарди Душанбе - сарҳади Ќирғизистон  - CARES (марҳилаи 3)</t>
  </si>
  <si>
    <t>Лоиҳаи обтаъминкунии          ш. Душанбе</t>
  </si>
  <si>
    <t>Лоиҳаи таљдид ва идомаи сохтмони мактабҳои миёна (марҳиллаи 3)</t>
  </si>
  <si>
    <t>Лоиҳаи обёрии заминҳои водии Данғара (марњилаи 2)</t>
  </si>
  <si>
    <t xml:space="preserve">Лоињаи минтақавии хати интиқоли барқ Тољикистон - Афѓонистон </t>
  </si>
  <si>
    <r>
      <t xml:space="preserve">1428H                 </t>
    </r>
    <r>
      <rPr>
        <sz val="11"/>
        <rFont val="Times New Roman Tj"/>
        <family val="1"/>
        <charset val="204"/>
      </rPr>
      <t>(маблаѓи иловаги)</t>
    </r>
  </si>
  <si>
    <t xml:space="preserve">Лоиҳаи сохтмон ва таљҳизонидани Беморхонаи бисёрсоњавии байниноҳиявӣ дар              ш. Данғара  </t>
  </si>
  <si>
    <t>Лоиҳаи сохтмони роҳи автомобилгарди Шоҳон-Зиғар (марҳилаи3)</t>
  </si>
  <si>
    <t>Лоињаи сохтмони роҳи мошингарди Кулоб-Қалъаи Хумб</t>
  </si>
  <si>
    <t>Рушди таъминоти оби нушокӣ дар деҳаҳои вилоятҳои Хатлону Суғд ва ноҳияҳои тобеи љумҳурӣ</t>
  </si>
  <si>
    <t>Лоиҳаи обёрии заминҳои водии Данғара (мархилаи 3)</t>
  </si>
  <si>
    <t>Лоињаи сохтмони хатти интиќоли барќи 500кВ " Шимол-Љануб" (Хуљанд-Датка)</t>
  </si>
  <si>
    <t>Сохтмони роҳи оҳани Ваҳдат-Ёвон</t>
  </si>
  <si>
    <t xml:space="preserve">Барқарорсозии низомҳои ирригатсионї </t>
  </si>
  <si>
    <t>Хамкории  давлати бо бахши хусусӣ</t>
  </si>
  <si>
    <t>Сохтмони беморхонаи касалињои сирояткунанда дар            ш. Душанбе</t>
  </si>
  <si>
    <t xml:space="preserve">Лоиҳаи алоқахои тиҷоратии минтақави дар соҳаи энергетика (CASA - 1000)
</t>
  </si>
  <si>
    <t>CASA 1000 (мархилаи 2 ва 3)</t>
  </si>
  <si>
    <t>Сохтмони накб барои НБО-и Бойгози</t>
  </si>
  <si>
    <t>Сохтмони нақб барои НБО-и Бойғозӣ</t>
  </si>
  <si>
    <t>Рушди шабакаи обёрии водии Дангара</t>
  </si>
  <si>
    <t>Сохтмон ва таљдиди рохи мошингарди Лабичар-Тавилдара-Ќалъаи хумб</t>
  </si>
  <si>
    <t>Сохтмони рохи охани пайваcткунандаи Точикистон бо Афгонистону Туркманистон (китъаи Айвач-Хулм)</t>
  </si>
  <si>
    <t>Лоиҳаи обтаъминкунии  ш. Душанбе (қарзи иловаги)</t>
  </si>
  <si>
    <r>
      <t>Лоињаи сохтмон ва таљ</t>
    </r>
    <r>
      <rPr>
        <b/>
        <sz val="11"/>
        <rFont val="Times New Roman Tj"/>
        <family val="1"/>
        <charset val="204"/>
      </rPr>
      <t>ҳ</t>
    </r>
    <r>
      <rPr>
        <sz val="11"/>
        <rFont val="Times New Roman Tj"/>
        <family val="1"/>
        <charset val="204"/>
      </rPr>
      <t>изонидани 5 мактаби миёна (марњилаи 2)</t>
    </r>
  </si>
  <si>
    <t xml:space="preserve">Лоиҳаи барқарорсозӣ  ва таљҳизонидани беморхонаи муҳофизати модар ва кудак дар                             ш. Хуљанд
 </t>
  </si>
  <si>
    <t xml:space="preserve">Лоиҳаи сохтмон ва таљҳизонидани Беморхонаи бисёрсоњавии байниноҳиявӣ дар         ш. Данғара  </t>
  </si>
  <si>
    <t xml:space="preserve">Лоиҳаи минтаќавї ва байнисоҳавии сохтмони хатҳои қувваи барқ (Тољикистон -Авѓонистон </t>
  </si>
  <si>
    <t>Таҷдиди роҳи автомобилгарди Душанбе - сарҳади Ќирғизистон (марҳилаи2)</t>
  </si>
  <si>
    <t>Лоиҳаи беҳсозии системаи обтаъминкунии ш. Хуљанд (марњилаи 2)</t>
  </si>
  <si>
    <t xml:space="preserve">Лоињаи рушди наќлиёти љамъиятии  ш. Душанбе </t>
  </si>
  <si>
    <t>Паст кардани талафоти қувваи барқ дар в. Суғд</t>
  </si>
  <si>
    <t xml:space="preserve">Бењсозии системањои обтаъминкунии шањру ноњияњои шимоли љумњурї ва ш. Хоруѓ </t>
  </si>
  <si>
    <t>Лоиҳаи идоракунии партовҳои сахти маишии ш. Хуҷанд</t>
  </si>
  <si>
    <r>
      <t>Лоиҳаи обтаъминкунии шаҳрҳои марказии Тоҷикистон</t>
    </r>
    <r>
      <rPr>
        <sz val="16"/>
        <rFont val="Times New Roman Tj"/>
        <family val="1"/>
        <charset val="204"/>
      </rPr>
      <t xml:space="preserve"> </t>
    </r>
    <r>
      <rPr>
        <sz val="11"/>
        <rFont val="Times New Roman Tj"/>
        <family val="1"/>
        <charset val="204"/>
      </rPr>
      <t>(Турсунзода, Ҳисор, Сомониён)</t>
    </r>
  </si>
  <si>
    <t>Сохтмони рохи автомобилгарди Душанбе-Турсунзода (сархади Узбекистон)</t>
  </si>
  <si>
    <t xml:space="preserve">дар ҳолати ба имзо расидан </t>
  </si>
  <si>
    <t>Азнавсозиии НБО Қайроққум (марҳилаи 1)</t>
  </si>
  <si>
    <t>Лоихаи бехсозии обтаъминкунии шахрхои шимоли Точикистон                   (мархилаи 2)</t>
  </si>
  <si>
    <t>Лоихаи идоракунии партовхои сахти маишии шахри Кургонтеппа</t>
  </si>
  <si>
    <t>Лоихаи идоракунии партовхои сахти маишии шахри Турсунзода</t>
  </si>
  <si>
    <t>Лоихаи бехсозии обтаъминкуни шахрхои вилояти Хатлон(Норак,Ёвон, Ховалинг,Руми)</t>
  </si>
  <si>
    <t>Лоиҳаи идоракунии партовҳои сахти маишии шаҳрҳои љануби Тољикистон (Данғара, Кулоб, Қўрғонтеппа)</t>
  </si>
  <si>
    <t>Лоиҳаи обтаъминкунии  ш. Душанбе</t>
  </si>
  <si>
    <t>Лоињаи сохтмони роњи  Душанбе-Бўстон Чаноќ</t>
  </si>
  <si>
    <t>Лоињаи таљдиди роњи автомобилгарди Душанбе-Данѓара (марњилаи -1)</t>
  </si>
  <si>
    <t xml:space="preserve">Лоиҳаи таҷдиди роҳи автомобилгарди Душанбе-Данғара  (марҳилаи -1, кисмати 2) </t>
  </si>
  <si>
    <t xml:space="preserve">Сохтмони хати интиқоли барқи 220 кВт Хуљанд-Айнї  </t>
  </si>
  <si>
    <t>Эљоди системаи ягонаи шимоли Ҷумҳурии Тољикистон</t>
  </si>
  <si>
    <t xml:space="preserve">Лоиҳаи таҷдиди роҳи автомобилгарди Душанбе-Данғара  (марҳилаи -1, кисмати 3) </t>
  </si>
  <si>
    <t xml:space="preserve">Системаи автоматикунонии идораи наќлиёти                                       ш. Душанбе </t>
  </si>
  <si>
    <t xml:space="preserve">Cохтмони хатти интиқоли барқӣ 500 кВ дар марказҳои тобеъи чумхурӣ </t>
  </si>
  <si>
    <t xml:space="preserve">Сохтмони накб дар рохи охани Душанбе-Кургонтеппа (китъаи Вахдат-Ёвон) </t>
  </si>
  <si>
    <t xml:space="preserve">Лоињаи сохтмони терминали аэропорти байналмилали                      ш. Душанбе </t>
  </si>
  <si>
    <t xml:space="preserve">Лоињаи иваз намудани дастгоҳи тақсимотии 220кВт дар НБО-и Норак </t>
  </si>
  <si>
    <t>Азнавсозиии НБО Қайроққум       (марҳилаи 1)</t>
  </si>
  <si>
    <t>Лоиҳаи барқарорсозии соҳаи пахтакорї</t>
  </si>
  <si>
    <t>Лоиҳаи рушди устувори соҳаи пахтакорӣ</t>
  </si>
  <si>
    <t xml:space="preserve">Лоиҳаи идоракунии хавфи обхезӣ дар вилояти Хатлон </t>
  </si>
  <si>
    <t>Лоиҳаи обёрии заминҳои водии Данғара (марњилаи 3)</t>
  </si>
  <si>
    <t>Барқарорсозии низомҳои ирригатсионӣ</t>
  </si>
  <si>
    <t xml:space="preserve">Лоиҳаи барқарорсозӣ  ва таљҳизонидани беморхонаи муҳофизати модар ва кудак дар  ш. Хуљанд
 </t>
  </si>
  <si>
    <t>Сохтмони бемор-хонаи касалињои сирояткунанда дар        ш. Душанбе</t>
  </si>
  <si>
    <t>Лоињаи сохтмон ва таљҳизонидани 5 мактаби миёна (марњилаи 2)</t>
  </si>
  <si>
    <t>1428H                 (маблағи иловаги)</t>
  </si>
  <si>
    <t>Азнавсозиии НБО Қайроққум           (марҳилаи 1)</t>
  </si>
  <si>
    <t xml:space="preserve">Cохтмони хатти интиколи барки 500 кВ дар марказҳои тобеъи чумхурӣ </t>
  </si>
  <si>
    <t>Сохтмони роњи автомобилгарди Душанбе-Турсунзода (сарњади Узбекистон)</t>
  </si>
  <si>
    <t>Бехсозии рохи мошингарди Айни-Панчакент -сархади Узбекистон                   (мархилаи 1)</t>
  </si>
  <si>
    <r>
      <t xml:space="preserve">Сохтмон ва </t>
    </r>
    <r>
      <rPr>
        <sz val="11"/>
        <rFont val="Times New Roman Tj"/>
        <family val="1"/>
        <charset val="204"/>
      </rPr>
      <t>таљдиди рохи мошингарди Лабичар-Тавилдара-Ќалъаи хумб</t>
    </r>
  </si>
  <si>
    <t>Лоиҳаи идоракунии партовҳои сахти маишии шаҳрҳои ҷануби Тоҷикистон (Данғара, Кулоб, Қўрғонтеппа)</t>
  </si>
  <si>
    <t>Лоиҳаи идоракунии партовҳои сахти маишии шаҳри Қўрғонтеппа</t>
  </si>
  <si>
    <t>Номгӯи қарздиҳандаҳо</t>
  </si>
  <si>
    <t>Шумораи лоиҳаҳо</t>
  </si>
  <si>
    <t>Ба нақша гирифташуда</t>
  </si>
  <si>
    <t>Таносуби ҳаҷми умумии маблағҳои ҷалбшаванда</t>
  </si>
  <si>
    <t>Улучшение дорожного коридора Душанбе граница Киргизистан ЦАРЭС, фаза 3</t>
  </si>
  <si>
    <t>Строительство средних школ, фаза 3</t>
  </si>
  <si>
    <t>Орошение Дангаринской долины, фаза 2</t>
  </si>
  <si>
    <t>Строительство автодороги в регионе Шагон-Зигар, фаза 3</t>
  </si>
  <si>
    <t>Орошение Дангаринской долины, фаза 3</t>
  </si>
  <si>
    <t>Линия электропередач 500 кВ "Север-Юг" (Худжанд-Датка)</t>
  </si>
  <si>
    <t>Реабилитация ирригационных систем</t>
  </si>
  <si>
    <t>Проект CASA (фаза 1 и фаза 2)</t>
  </si>
  <si>
    <t>Востановление больници материнства и детства в г. Худжанде</t>
  </si>
  <si>
    <t>Реабилитация автодороги Душанбе - граница с Кыргызстаном, фаза 2</t>
  </si>
  <si>
    <t>Строительство автодороги Айни-Пенджикент (граница Узбекистана) фаза 1</t>
  </si>
  <si>
    <t>Водоснабжение г.Худжанда, фаза 2</t>
  </si>
  <si>
    <t>Водоснабжение северных городов Таджикистана (фаза 2)</t>
  </si>
  <si>
    <t>Управление твердыми отходами южных городов (Дангара, Куляб, Курган-Тюбе)</t>
  </si>
  <si>
    <t>Водоснабжение г. Душанбе</t>
  </si>
  <si>
    <t>Реабилитация автомобильной дороги Душанбе-Дангара, фаза 1 этап 1</t>
  </si>
  <si>
    <t>Реабилитация автомобильной дороги Душанбе-Дангара, фаза 1 этап 2</t>
  </si>
  <si>
    <t>Реабилитация автомобильной дороги Душанбе-Дангара, фаза 1 этап 3</t>
  </si>
  <si>
    <t>Строительство туннеля железной дороги Душанбе - Курган-Тюбе (на участке Вахдат-Яван)</t>
  </si>
  <si>
    <t>Примечание</t>
  </si>
  <si>
    <r>
      <rPr>
        <b/>
        <sz val="11"/>
        <rFont val="Times New Roman"/>
        <family val="1"/>
        <charset val="204"/>
      </rPr>
      <t>Дол. США</t>
    </r>
    <r>
      <rPr>
        <sz val="11"/>
        <rFont val="Times New Roman"/>
        <family val="1"/>
        <charset val="204"/>
      </rPr>
      <t xml:space="preserve"> - Доллар Соединенных Штатов Америки</t>
    </r>
  </si>
  <si>
    <r>
      <rPr>
        <b/>
        <sz val="11"/>
        <rFont val="Times New Roman"/>
        <family val="1"/>
        <charset val="204"/>
      </rPr>
      <t>СПЗ</t>
    </r>
    <r>
      <rPr>
        <sz val="11"/>
        <rFont val="Times New Roman"/>
        <family val="1"/>
        <charset val="204"/>
      </rPr>
      <t xml:space="preserve"> - Специальные Права Заимствования</t>
    </r>
  </si>
  <si>
    <r>
      <rPr>
        <b/>
        <sz val="11"/>
        <rFont val="Times New Roman"/>
        <family val="1"/>
        <charset val="204"/>
      </rPr>
      <t>ИД</t>
    </r>
    <r>
      <rPr>
        <sz val="11"/>
        <rFont val="Times New Roman"/>
        <family val="1"/>
        <charset val="204"/>
      </rPr>
      <t xml:space="preserve"> - Исламский Динар</t>
    </r>
  </si>
  <si>
    <r>
      <rPr>
        <b/>
        <sz val="11"/>
        <rFont val="Times New Roman"/>
        <family val="1"/>
        <charset val="204"/>
      </rPr>
      <t>СР</t>
    </r>
    <r>
      <rPr>
        <sz val="11"/>
        <rFont val="Times New Roman"/>
        <family val="1"/>
        <charset val="204"/>
      </rPr>
      <t xml:space="preserve"> - Саудовский Риал</t>
    </r>
  </si>
  <si>
    <r>
      <rPr>
        <b/>
        <sz val="11"/>
        <rFont val="Times New Roman"/>
        <family val="1"/>
        <charset val="204"/>
      </rPr>
      <t>КД</t>
    </r>
    <r>
      <rPr>
        <sz val="11"/>
        <rFont val="Times New Roman"/>
        <family val="1"/>
        <charset val="204"/>
      </rPr>
      <t xml:space="preserve"> - Кувейтский Динар</t>
    </r>
  </si>
  <si>
    <r>
      <rPr>
        <b/>
        <sz val="11"/>
        <rFont val="Times New Roman"/>
        <family val="1"/>
        <charset val="204"/>
      </rPr>
      <t>ОАЭД</t>
    </r>
    <r>
      <rPr>
        <sz val="11"/>
        <rFont val="Times New Roman"/>
        <family val="1"/>
        <charset val="204"/>
      </rPr>
      <t>-Дирхам ОАЭ</t>
    </r>
  </si>
  <si>
    <t>№ кред.</t>
  </si>
  <si>
    <t>Развитие подачи питьевой воды в сельской местности (в Хатлонской и Согдийской областях и в РРП)</t>
  </si>
  <si>
    <t>Эзоҳ</t>
  </si>
  <si>
    <r>
      <rPr>
        <b/>
        <sz val="11"/>
        <rFont val="Times New Roman"/>
        <family val="1"/>
        <charset val="204"/>
      </rPr>
      <t>ИМАД</t>
    </r>
    <r>
      <rPr>
        <sz val="11"/>
        <rFont val="Times New Roman"/>
        <family val="1"/>
        <charset val="204"/>
      </rPr>
      <t>-Дирҳами ИМА</t>
    </r>
  </si>
  <si>
    <r>
      <rPr>
        <b/>
        <sz val="10"/>
        <rFont val="Times New Roman Tj"/>
        <family val="1"/>
        <charset val="204"/>
      </rPr>
      <t>ЊМЌ</t>
    </r>
    <r>
      <rPr>
        <sz val="10"/>
        <rFont val="Times New Roman Tj"/>
        <family val="1"/>
        <charset val="204"/>
      </rPr>
      <t xml:space="preserve"> - Њуќуќњои Махсуси Ќарзгирї  </t>
    </r>
  </si>
  <si>
    <r>
      <rPr>
        <b/>
        <sz val="10"/>
        <rFont val="Times New Roman Tj"/>
        <family val="1"/>
        <charset val="204"/>
      </rPr>
      <t xml:space="preserve">ИМА </t>
    </r>
    <r>
      <rPr>
        <sz val="10"/>
        <rFont val="Times New Roman Tj"/>
        <family val="1"/>
        <charset val="204"/>
      </rPr>
      <t xml:space="preserve">-Доллари  Штатњои  Муттањидаи Америка </t>
    </r>
  </si>
  <si>
    <t>ДИ - Динори Исломї</t>
  </si>
  <si>
    <t>РС - Риёли Саудї</t>
  </si>
  <si>
    <t xml:space="preserve">ДК - Динори Ќувайтї </t>
  </si>
  <si>
    <r>
      <t>ММД бо сом</t>
    </r>
    <r>
      <rPr>
        <b/>
        <sz val="11"/>
        <rFont val="Times New Roman Tj"/>
        <family val="1"/>
        <charset val="204"/>
      </rPr>
      <t>онї</t>
    </r>
    <r>
      <rPr>
        <b/>
        <sz val="11"/>
        <rFont val="Times New Roman"/>
        <family val="1"/>
        <charset val="204"/>
      </rPr>
      <t xml:space="preserve"> -</t>
    </r>
  </si>
  <si>
    <r>
      <t xml:space="preserve">Курби $ нисбати сомонї </t>
    </r>
    <r>
      <rPr>
        <b/>
        <sz val="11"/>
        <rFont val="Times New Roman"/>
        <family val="1"/>
        <charset val="204"/>
      </rPr>
      <t>-</t>
    </r>
  </si>
  <si>
    <t>Азнавбаркарорсозии зеристгохи "Регар 500кВ"</t>
  </si>
  <si>
    <t>Строительство подстанции  "Регар 500кВ"</t>
  </si>
  <si>
    <t>Строительство подстанции    "Регар 500кВ"</t>
  </si>
  <si>
    <t>Водоснабжение центральных городов (Турсун-заде,Гиссар,Сомониён)</t>
  </si>
  <si>
    <r>
      <t>Лои</t>
    </r>
    <r>
      <rPr>
        <sz val="11"/>
        <rFont val="Times New Roman"/>
        <family val="1"/>
        <charset val="204"/>
      </rPr>
      <t>ҳ</t>
    </r>
    <r>
      <rPr>
        <sz val="11"/>
        <rFont val="Times New Roman Tj"/>
        <family val="1"/>
        <charset val="204"/>
      </rPr>
      <t>аи обтаъминкунии ша</t>
    </r>
    <r>
      <rPr>
        <sz val="11"/>
        <rFont val="Times New Roman"/>
        <family val="1"/>
        <charset val="204"/>
      </rPr>
      <t>ҳ</t>
    </r>
    <r>
      <rPr>
        <sz val="11"/>
        <rFont val="Times New Roman Tj"/>
        <family val="1"/>
        <charset val="204"/>
      </rPr>
      <t>рхои марказии То</t>
    </r>
    <r>
      <rPr>
        <sz val="11"/>
        <rFont val="Palatino Linotype"/>
        <family val="1"/>
        <charset val="204"/>
      </rPr>
      <t>ҷ</t>
    </r>
    <r>
      <rPr>
        <sz val="11"/>
        <rFont val="Times New Roman Tj"/>
        <family val="1"/>
        <charset val="204"/>
      </rPr>
      <t>икистон (Турсунзода,Ҳисор,Сомонӣ)</t>
    </r>
  </si>
  <si>
    <t>Лоиҳаи мукамалгардонии идоракунии молияи давлатӣ</t>
  </si>
  <si>
    <t>№Н463 TJ</t>
  </si>
  <si>
    <t>Баланд бардоштани рақобатнокии бахши хусуси</t>
  </si>
  <si>
    <t>Маъмуркунонии андоз</t>
  </si>
  <si>
    <t>№Н037-ТJ</t>
  </si>
  <si>
    <t>Лоиҳаи модернизатсияи соҳаи маориф (маблағгузории иловагӣ)</t>
  </si>
  <si>
    <t>Лоиҳаи Маркази миллии тести (маблағгузории иловагӣ Институти Россия оид ба баҳодиҳии маориф)</t>
  </si>
  <si>
    <t>№Н195-ТJ</t>
  </si>
  <si>
    <t>Лоиҳаи тандурустии асосӣ ва ҷамоавӣ</t>
  </si>
  <si>
    <t>Маблағгузории тандурусти дар асоси натиҷаҳо</t>
  </si>
  <si>
    <t>Лоиҳа оиди мустаҳкамк намудани системаи ҳифҳи иҷтимоӣ</t>
  </si>
  <si>
    <t>Соҳаи ҳифзи иҷтимоӣ</t>
  </si>
  <si>
    <t>Кӯмаки техникӣ барои чораҳои ҳифзи иҷтимоӣ</t>
  </si>
  <si>
    <t>Барқарорсозии системаи обтаъминкунии ш. Душанбе (марҳилаи 2)</t>
  </si>
  <si>
    <t xml:space="preserve">Соҳаи комуналӣ ва обтаъминкунӣ </t>
  </si>
  <si>
    <t>Рушди маҳоратҳои ҳаётан муҳим барои муҳочирон</t>
  </si>
  <si>
    <t>Таҷдиди хидматрасонии гидрометеорологӣ дар Осиёи Марказӣ</t>
  </si>
  <si>
    <t>Лоиҳаи рушди инфрасохтори маҳаллӣ (комуналӣ) (маблағгузории иловагӣ)</t>
  </si>
  <si>
    <t>Фонди рушди хизматрасонии комуналӣ</t>
  </si>
  <si>
    <t>Паст намудани талафоти қуввваи барқ (маблағгузории иловагӣ)</t>
  </si>
  <si>
    <t xml:space="preserve">Лоиҳаи сохтмон ва таљҳизонидани Беморхонаи бисёрсоњавии байниноҳиявӣ дар  ш. Данғара  </t>
  </si>
  <si>
    <t>Ва ғайраҳо</t>
  </si>
  <si>
    <t>-</t>
  </si>
  <si>
    <t>№Н179 ТJ</t>
  </si>
  <si>
    <t>Лоиҳаи идоракунии захираҳои оби водии Фарғона</t>
  </si>
  <si>
    <t>№Н576-ТJ</t>
  </si>
  <si>
    <t>Лоиҳаи идоракунии захираҳои оби водии Фарғона (маблағгузории иловагӣ)</t>
  </si>
  <si>
    <t>Лоиҳаи таъҷилии таъминоти бехатарии озуқаворӣ ва воридоти маҳсулотҳои тухмӣ</t>
  </si>
  <si>
    <t>Барномаи глобалии кишоварзӣ ва амнияти озуқаворӣ</t>
  </si>
  <si>
    <t>Лоиҳаи таъмини шуғли аҳолӣ барои устувории хоҷагии қишлоқ ва идоракунии захираҳои обӣ</t>
  </si>
  <si>
    <t>Лоиҳаи дуюми идоракунии кишоварзӣ ва истифодабарии табиат ҷиҳати таъминоти фаъолият дар минтакаҳои куҳӣ</t>
  </si>
  <si>
    <t>Системаи кадастри замин баҳри тарақиёти рушди устувори соҳаи кишоварзӣ (маблағгузории иловагӣ)</t>
  </si>
  <si>
    <t xml:space="preserve">гранти БОР </t>
  </si>
  <si>
    <t>Бонки Осиёгии рушд</t>
  </si>
  <si>
    <t>Мутобиксози ба тагйирёбии иклим дар дарёи Панч</t>
  </si>
  <si>
    <t>Лихаи иваз намудани таҷҳизоти тақсимкунандаи умумии 500кВ(ОРУ)дар НБО-и Норак</t>
  </si>
  <si>
    <t xml:space="preserve">Лоиҳаи минтақавии энергетикӣ 
</t>
  </si>
  <si>
    <t>Лоихаи дастраси ба маблаггузории сабз</t>
  </si>
  <si>
    <t>Лоихаи энергияи баркароршаванда</t>
  </si>
  <si>
    <t>Бехсозии барқтаъминкуни дар ҷамоатҳо</t>
  </si>
  <si>
    <t>№0072-TAJ</t>
  </si>
  <si>
    <t>Лоихаи рушди деҳот</t>
  </si>
  <si>
    <t xml:space="preserve">Лоиҳаи дастрасӣ барои маблағгузорӣ </t>
  </si>
  <si>
    <t>Таҷдиди роҳи автомобилгарди Душанбе-сарҳади Қирғизистон (марҳилаи 2)</t>
  </si>
  <si>
    <t>Соҳаи нақлиёт</t>
  </si>
  <si>
    <t>Таҷдиди роҳи автомобилгарди Душанбе - сарҳади Кирғизистон  - CARES (марҳилаи 3)</t>
  </si>
  <si>
    <t>Сохтмони рохи автомобилгарди Душанбе-Турсунзода(сархади Узбекистон)</t>
  </si>
  <si>
    <t>Бехсозии рохи мошингарди Айни-Панчакент -сархади Узбекистон (мархилаи 2)</t>
  </si>
  <si>
    <t>#Н461</t>
  </si>
  <si>
    <t>Бехсозии рохи мошингарди Айни-Панчакент -сархади Узбекистон (мархилаи 1)</t>
  </si>
  <si>
    <r>
      <t>Лоиҳаи обтаъминкунии шаҳрҳои марказии Тоҷикистон</t>
    </r>
    <r>
      <rPr>
        <sz val="16"/>
        <rFont val="Times New Roman Tj"/>
        <family val="1"/>
        <charset val="204"/>
      </rPr>
      <t xml:space="preserve"> </t>
    </r>
    <r>
      <rPr>
        <sz val="11"/>
        <rFont val="Times New Roman Tj"/>
        <family val="1"/>
        <charset val="204"/>
      </rPr>
      <t>(Турсунзода, Ҳисор, Сомониён) (SECO)</t>
    </r>
  </si>
  <si>
    <t>Лоиҳаи рушди нақлиёти ҷамъиятии ш. Душанбе</t>
  </si>
  <si>
    <t>Лоиҳаи тандурустии асосӣ ва ҷамоавӣ (маблағгузории иловагӣ)</t>
  </si>
  <si>
    <t>PHRD (Ҳукумати Япония)</t>
  </si>
  <si>
    <t>Гранти ЕК ва DFID</t>
  </si>
  <si>
    <t>"Ташаббуси рушди босуръат" (марҳилаи 3)</t>
  </si>
  <si>
    <t>Гранти Фонди Котоликии муттаҳида</t>
  </si>
  <si>
    <t>Барномаи мусоидати рушди таҳсилоти ибтидоӣ ва инфраструктураи ҷамоавӣ - марҳилаи 2 (БМИМТ)</t>
  </si>
  <si>
    <t>Гранти KFW        ( Олмон)</t>
  </si>
  <si>
    <t>TF#056448</t>
  </si>
  <si>
    <t xml:space="preserve">Лоиҳаи тандурустии асосӣ ва ҷамоавӣ </t>
  </si>
  <si>
    <t>Гранти SIDA</t>
  </si>
  <si>
    <t>Гранти SDC (Намояндагии Рушд ва щамкории Швейтсария</t>
  </si>
  <si>
    <t>№90141</t>
  </si>
  <si>
    <t>Гранти Фонди ҶопонииРушди Иҷтимоӣ</t>
  </si>
  <si>
    <t>Гранти Фонди таассур ба мушкилотҳои иҷтимоӣ   (ба воситаи БҶ)</t>
  </si>
  <si>
    <t xml:space="preserve">Кӯмаки техникӣ барои чораҳои ҳифзи иҷтимоӣ </t>
  </si>
  <si>
    <t>гранти Швейтсария(SECO)</t>
  </si>
  <si>
    <t>Лоиҳаи беҳсозии системаи обтаъминкунии ш. Хуҷанд(Мархилаи 2)</t>
  </si>
  <si>
    <t>Лоиҳаи бо оби нӯшокӣ таъмин намудани ноҳияи Мир Саид Алии Ҳамадонӣ</t>
  </si>
  <si>
    <t>Гранти Ҳукумати Япония JICA</t>
  </si>
  <si>
    <t>Йенаи Ҷ</t>
  </si>
  <si>
    <t>Лоиҳаи бо оби нӯшокӣ таъмин намудани ноҳияи Мир Саид Алии Ҳамадонӣ (маблағгузории иловагӣ)</t>
  </si>
  <si>
    <t>Беҳсозии системаҳои обтаъминкунии шаҳру ноҳияҳои шимоли ҷумҳурӣ ва ш. Хоруғ</t>
  </si>
  <si>
    <t>Гранти Фонди Глобалии Экологи</t>
  </si>
  <si>
    <t>Лоиҳаи идоракунии партовҳои доимии органикӣ</t>
  </si>
  <si>
    <t>Гранти ФГЭ (бо воситаи Бонки Ҷаҳонӣ)</t>
  </si>
  <si>
    <t>Лоиҳаи обтаъминкунии ш. Душанбе</t>
  </si>
  <si>
    <t>Гранти Иттиҳоди Аврупо</t>
  </si>
  <si>
    <t>Идоракуни экологии захирахои замини ва пешбурди хочагии кишлок дар Точикистон</t>
  </si>
  <si>
    <t xml:space="preserve">Лоихаи иваз намудани дастгоҳи тақсимотии 220кВт дар НБО-и Норак </t>
  </si>
  <si>
    <t xml:space="preserve">Гранти KfW (Бонки Олмон) </t>
  </si>
  <si>
    <t>Сохаи энергетика</t>
  </si>
  <si>
    <t xml:space="preserve">Гранти Иттиҳоди Аврупо </t>
  </si>
  <si>
    <t>Соҳаи энергетика</t>
  </si>
  <si>
    <t xml:space="preserve">Гранти ФГЭ(TAJ 37530-08.05.09) </t>
  </si>
  <si>
    <t>Лоиҳаи баланд бардоштани сатҳи зиндагӣ дар Хатлон</t>
  </si>
  <si>
    <t xml:space="preserve">№DSF-8026-TJ </t>
  </si>
  <si>
    <t xml:space="preserve">(TAJ 37530) </t>
  </si>
  <si>
    <t xml:space="preserve">Грант IFAD </t>
  </si>
  <si>
    <t xml:space="preserve">Лоиҳа рушди ҷамоатҳо бо мақсади беҳсозии дастрасӣ ба тухмиҳои хушсифат 
 </t>
  </si>
  <si>
    <t>Беҳсозии чорводорӣ ва чарогоҳҳо</t>
  </si>
  <si>
    <t>Гранти IFAD</t>
  </si>
  <si>
    <t>Рушди деҳоти минтақаҳои сарҳадии Тоҷикистону Афғонистон</t>
  </si>
  <si>
    <t>Гранти Намоян. Агент.Ҷопон оиди ҳам-и бай-лӣ (JICA)</t>
  </si>
  <si>
    <r>
      <t xml:space="preserve">Лоиҳаи дуюми идоракунии кишоварзӣ ва истифодабарии табиат ҷиҳати таъминоти фаъолият дар минтақаҳои кӯҳӣ
</t>
    </r>
    <r>
      <rPr>
        <i/>
        <sz val="11"/>
        <color indexed="8"/>
        <rFont val="Times New Roman Tj"/>
        <family val="1"/>
        <charset val="204"/>
      </rPr>
      <t xml:space="preserve"> </t>
    </r>
  </si>
  <si>
    <t>Гранти ГЭФ</t>
  </si>
  <si>
    <t>Гранти ППАИК</t>
  </si>
  <si>
    <t>Гранти ФГЭ(ба воситаи БҶ)</t>
  </si>
  <si>
    <t>Соҳаи кишоварзӣ</t>
  </si>
  <si>
    <t>Гранти Хукумати Чопон</t>
  </si>
  <si>
    <t xml:space="preserve">Сохтмони роҳи мошингарди Қурғонтеппа-Дустӣ                (мархилаи 2)
 </t>
  </si>
  <si>
    <t>Барқарорсозии роҳи мошингарди Ғарм-Навобод</t>
  </si>
  <si>
    <t>Гранти ЯФСБ (ба воситаи БОР)</t>
  </si>
  <si>
    <t>Системаи автоматикунонии идораи наклиёти шахри Душанбе</t>
  </si>
  <si>
    <t>Гранти ЧХХ</t>
  </si>
  <si>
    <t xml:space="preserve">Соҳаи нақлиет </t>
  </si>
  <si>
    <t>(№0213-TAJ(SF)</t>
  </si>
  <si>
    <t>Лоиҳаи мукаммалгардонии идоракунии молияи давлатӣ</t>
  </si>
  <si>
    <t xml:space="preserve">№Н463 TJ  </t>
  </si>
  <si>
    <t>Баланд бардоштани ракобатнокии бахши хусуси</t>
  </si>
  <si>
    <t>Гранти ЕК ва Гранти DFID</t>
  </si>
  <si>
    <t>Гранти БОР</t>
  </si>
  <si>
    <t>Соҳа</t>
  </si>
  <si>
    <t>№H037-TJ</t>
  </si>
  <si>
    <t xml:space="preserve">Лоиҳаи маркази миллии тести (маблағгузории иловагӣ) </t>
  </si>
  <si>
    <t>Ташаббуси рушди босуръат марҳилаи 3</t>
  </si>
  <si>
    <t>Гранти бонки KfW (Олмон)</t>
  </si>
  <si>
    <t>№H195-TJ</t>
  </si>
  <si>
    <t xml:space="preserve">Гранти SIDA </t>
  </si>
  <si>
    <t>КШ</t>
  </si>
  <si>
    <t>№Н460</t>
  </si>
  <si>
    <t>Гранти Бонки Умумиҷаҳонӣ</t>
  </si>
  <si>
    <t>Гранти PHRD (Хукумати Япония)</t>
  </si>
  <si>
    <t>Гранти Бонки Осиёгии рушд</t>
  </si>
  <si>
    <t>№90142</t>
  </si>
  <si>
    <t xml:space="preserve">Гранти SDC (Намояндагии Рушд ва ҳамкории Швейтсария)№90142 </t>
  </si>
  <si>
    <t>Гранти БУ (маб.иловаги</t>
  </si>
  <si>
    <t xml:space="preserve">Маблаггузории тандурусти дар асоси натичахо
</t>
  </si>
  <si>
    <t>Лоиҳа оиди мустаҳкам намудани системаи ҳифзи иҷтимоӣ</t>
  </si>
  <si>
    <t>Гранти Фонди таассур ба мушкилотҳои иҷтимоӣ</t>
  </si>
  <si>
    <t xml:space="preserve">Рушди маҳоратҳои ҳаётан муҳим барои муҳоҷирон </t>
  </si>
  <si>
    <t>Соҳаи комуналӣ ва обтаъминкунӣ</t>
  </si>
  <si>
    <t>Гранти Швейтсария(SECO)</t>
  </si>
  <si>
    <t>Гранти БАТР</t>
  </si>
  <si>
    <t>Лоихаи бо оби нушокӣ таъмин намудани ноҳияи Мир Сайид Алии Ҳамадонӣ</t>
  </si>
  <si>
    <t>Гранти ҳукумати Япония JICA</t>
  </si>
  <si>
    <t>Гранти ҳукумати Япония JICA(мабл. иловагӣ)</t>
  </si>
  <si>
    <t>Беҳсозии системахои обтаъминкунии шаҳру нохияҳои шимоли ҷумҳурӣ ва ш. Хоруг</t>
  </si>
  <si>
    <t>Гранти БАТР (Швейтсария SECO)</t>
  </si>
  <si>
    <t xml:space="preserve">Барқарорсозии системаи обтаъминкунии ш. Душанбе (мархилаи 2)                            
 </t>
  </si>
  <si>
    <t>Лоиҳаи обтаъминкунии шаҳрҳои марказииТоҷикистон (Турсунзода, Ҳисор, Сомониён)</t>
  </si>
  <si>
    <t>Гранти БАТР (SECO)</t>
  </si>
  <si>
    <t>Лоиҳаи рушди инфрасохтори маҳаллӣ (комуналӣ)</t>
  </si>
  <si>
    <t>Гранти БУ (маблағгузории иловагӣ)</t>
  </si>
  <si>
    <t>Кумаки техникии БАТР</t>
  </si>
  <si>
    <t>Гранти ФГЭ (бо воситаи БҶ)</t>
  </si>
  <si>
    <t xml:space="preserve">Лоиҳаи идоракунии партовҳои доимии органикӣ 
</t>
  </si>
  <si>
    <t>Лоиҳаи идоракунии партовҳои сахти маишии шаҳрҳои ҷануби Тоҷикистон (Данғара, Кулоб, Қурғонтеппа)</t>
  </si>
  <si>
    <t>Гранти Иттиходи Аврупо (ба вос.БАТР)</t>
  </si>
  <si>
    <t>Лоихаи бехсозии обтаъминкунии шахрхои шимоли Точикистон (мархилаи 2)</t>
  </si>
  <si>
    <t>Лоихаи бехсозии обтаъминкуни шахрхои вилояти Хатлон(Норак,Ёвон,Ховалинг,Руми)</t>
  </si>
  <si>
    <t>Фонди БАТР</t>
  </si>
  <si>
    <t xml:space="preserve">Фонди рушди хизматрасони комунали </t>
  </si>
  <si>
    <t>Соҳааи энергетика</t>
  </si>
  <si>
    <t>№0213-TAJ(SF)</t>
  </si>
  <si>
    <t>Паст намудани талафоти қувваи барқ</t>
  </si>
  <si>
    <t xml:space="preserve">Гранти БЧ (маблаггузории иловаги) </t>
  </si>
  <si>
    <t>Гранти Иттиҳоди Аврупо (ба вос.БАТР)</t>
  </si>
  <si>
    <t>Лоихаи сохтмони хатти интиколи барки 500кВ (Хучанд-Датка)</t>
  </si>
  <si>
    <t>Кумаки техникии БИР (АТИ)</t>
  </si>
  <si>
    <t>Бехсозии барктаъминкуни дар чамоатхо</t>
  </si>
  <si>
    <t>Гранти БОР (ЯФСБ)</t>
  </si>
  <si>
    <t xml:space="preserve">№H179 TJ </t>
  </si>
  <si>
    <t>№Н576-TJ</t>
  </si>
  <si>
    <t>Гранти БҶ</t>
  </si>
  <si>
    <t>Гранти БҶ (маб.иловагӣ)</t>
  </si>
  <si>
    <t xml:space="preserve">Гранти БОР </t>
  </si>
  <si>
    <t>TAJ 37530</t>
  </si>
  <si>
    <t>Гранти ФГЭ</t>
  </si>
  <si>
    <t xml:space="preserve">Кумаки техники ЯФСБ </t>
  </si>
  <si>
    <t xml:space="preserve">Лоиҳаи таъҷилии таъминоти бехатарии озуқаворӣ ва воридоти маҳсулотҳои тухмӣ </t>
  </si>
  <si>
    <t>TF095317-TJ</t>
  </si>
  <si>
    <t>Гранти БҶ(маб.илов)</t>
  </si>
  <si>
    <t>№DSF-8026-TJ</t>
  </si>
  <si>
    <t>Гранти Фонди Ҷопонии Рушди Иҷтимоӣ</t>
  </si>
  <si>
    <t>Гранти Намоя.Аген. Ҷопон оид ҳамко.бай-лӣ (JICA)</t>
  </si>
  <si>
    <t>Систетаи кадастри замин бахри тараккиёти рушди устувори сохаи кишоварзи</t>
  </si>
  <si>
    <t>Гранти БҶ(мабл. илов.)</t>
  </si>
  <si>
    <t>Таҷдиди роҳи автомобилгарди Душанбе - сарҳади Кирғизистон (марҳилаи2)</t>
  </si>
  <si>
    <t xml:space="preserve"> Гранти Хукумати Чопон</t>
  </si>
  <si>
    <t xml:space="preserve">Сохтмони роҳи мошингарди Қурғонтеппа-Дустӣ (мархилаи 2)
 </t>
  </si>
  <si>
    <t>ЙенаиҶ</t>
  </si>
  <si>
    <t xml:space="preserve">Лоихаи рушди наклиёти чамъиятии ш. Душанбе </t>
  </si>
  <si>
    <t>Кӯмаки техникӣ БАРТ</t>
  </si>
  <si>
    <t>Сохтмони роҳи оҳани Вахдат-Ёвон</t>
  </si>
  <si>
    <t>Кумаки техники БИР (АТИ)</t>
  </si>
  <si>
    <t>Прочи</t>
  </si>
  <si>
    <t>Дигарҳо</t>
  </si>
  <si>
    <t>ӯ</t>
  </si>
  <si>
    <t xml:space="preserve">     Прогноз Внешний долг к ВВП</t>
  </si>
  <si>
    <t xml:space="preserve">     Прогноз Внешний долг </t>
  </si>
  <si>
    <t>Дурнамои ҳаҷми умумии қарзи беруна</t>
  </si>
  <si>
    <t>Ҳаҷми умумии қарзи беруна нисбати ММД</t>
  </si>
  <si>
    <t xml:space="preserve">    Прогноз Внешний долг к ВВП</t>
  </si>
  <si>
    <t>ВВП ( в долл.США) -</t>
  </si>
  <si>
    <t>ММД бо долл.ШМА -</t>
  </si>
  <si>
    <t xml:space="preserve">       Ҳаҷми умумии қарзи беруна нисбати ММД</t>
  </si>
  <si>
    <t xml:space="preserve">        Дурнамои ҳаҷми умумии қарзи беруна</t>
  </si>
  <si>
    <t>(млн.долл.ШМА)</t>
  </si>
  <si>
    <t>Бонки Умумиҷаҳонӣ (маб.илов)</t>
  </si>
  <si>
    <t>Бонки Осиёгии Рушд</t>
  </si>
  <si>
    <t>Номгӯи соҳаҳо</t>
  </si>
  <si>
    <t>Суғуртаи иҷтимоӣ ва ҳифзи иҷтимоӣ</t>
  </si>
  <si>
    <t>TAD-0048-49</t>
  </si>
  <si>
    <t>Эзоҳ:</t>
  </si>
  <si>
    <t xml:space="preserve">    Дурнамои ҳаҷми умумии қарзи беруна</t>
  </si>
  <si>
    <t>Соҳаи идоракунии давлатӣ</t>
  </si>
  <si>
    <t>TAD-0043</t>
  </si>
  <si>
    <t>8/595</t>
  </si>
  <si>
    <t>Қарз барои дастгирии буҷет</t>
  </si>
  <si>
    <t>Бонки аврупоии таҷдид ва рушд</t>
  </si>
  <si>
    <t xml:space="preserve"> Министерство здравоохранения и социальной защиты населения</t>
  </si>
  <si>
    <t>Вазорати маориф ва илм</t>
  </si>
  <si>
    <t>Вазорати кишоварзӣ</t>
  </si>
  <si>
    <t>Агентии беҳдошти замин ва обёрии назди Ҳукумати Ҷумҳурии Тоҷикистон</t>
  </si>
  <si>
    <t>Вазорати нақлиёт</t>
  </si>
  <si>
    <t>Вазорати молия</t>
  </si>
  <si>
    <t>Мақомоти иҷроияи ҳокимияти давлатии шаҳри Душанбе</t>
  </si>
  <si>
    <t>Вазорати тандурустӣ ва ҳифзи иҷтимоии аҳолӣ</t>
  </si>
  <si>
    <t>Мақомоти иҷроияи ҳокимияти давлатии вилояти Суғд</t>
  </si>
  <si>
    <t>Мақомоти иҷроияи ҳокимияти давлатии вилояти Хатлон</t>
  </si>
  <si>
    <t>Пешбинии истифодабарии қарз барои солҳои</t>
  </si>
  <si>
    <t>Сохтмони хатти интиқоли барқи 220 кВ "Айнӣ-Рӯдакӣ"</t>
  </si>
  <si>
    <t>Лоиҳаи сохтмони озмоишгоҳи тиббии ҷумҳуриявӣ</t>
  </si>
  <si>
    <t>Паст кардани талафоти қувваи барқ дар вилояти Суғд</t>
  </si>
  <si>
    <t>Барқарорсозии системаҳои ирригатсионӣ</t>
  </si>
  <si>
    <t>Барномаҳо оид ба таҳсилоти касбӣ ҷиҳати паст намудани сатҳи камбизоатӣ</t>
  </si>
  <si>
    <t>Мақомоти иҷроияи ҳокимияти давлатии шаҳри Норак</t>
  </si>
  <si>
    <t>Мақомоти иҷроияи ҳокимияти давлатии шаҳри Вахдат</t>
  </si>
  <si>
    <t>Мақомоти иҷроияи ҳокимияти давлатии шаҳри Чкаловск</t>
  </si>
  <si>
    <t>PBC NO.2014(30)TOTAL NO.(324)</t>
  </si>
  <si>
    <t>PBC NO.2014(41)TOTAL NO.(335)</t>
  </si>
  <si>
    <t>Паст кардани талафоти қувваи барқ дар вилояти Хатлон</t>
  </si>
  <si>
    <t>PBC NO.2014(40)TOTAL NO.(334)</t>
  </si>
  <si>
    <t>Лоиҳаи идоракунии партовҳои сахти маишии ноҳияи Исфара</t>
  </si>
  <si>
    <t>Мақомоти иҷроияи ҳокимияти давлатии ноҳияи Исфара</t>
  </si>
  <si>
    <t>Мақомоти иҷроияи ҳокимияти давлатии ноҳияи Ёвон</t>
  </si>
  <si>
    <t>Фонди байналмилалии рушди кишоварзӣ</t>
  </si>
  <si>
    <t>5593-TJ</t>
  </si>
  <si>
    <t xml:space="preserve">Маблағгузории иловагии лоиҳаи рушди хизматрасонии тиббӣ </t>
  </si>
  <si>
    <t>3309-TAJ(SF)</t>
  </si>
  <si>
    <t>5702-TJ</t>
  </si>
  <si>
    <t>5666-TJ</t>
  </si>
  <si>
    <t>5709-TJ</t>
  </si>
  <si>
    <t>5697-TJ</t>
  </si>
  <si>
    <t>56310-IDA</t>
  </si>
  <si>
    <t>5742-TJ</t>
  </si>
  <si>
    <t>TAD-0051&amp;0052</t>
  </si>
  <si>
    <t>TAD-0054</t>
  </si>
  <si>
    <t>TAD-0055</t>
  </si>
  <si>
    <t>0675</t>
  </si>
  <si>
    <t>Лоиҳа оид ба рушди захираҳои обӣ</t>
  </si>
  <si>
    <t>Сохтмони роҳи оҳани Туркманистон-Афғонистон-Тоҷикистон</t>
  </si>
  <si>
    <t>Маблағгузории хурд</t>
  </si>
  <si>
    <t>Лоиҳаи модернизатсияи системаи идораи ҳаракати ҳавоӣ Аэронавигатсия</t>
  </si>
  <si>
    <t>Барқарорсозии коридори роҳи Кӯлоб - Қалъаи Хумб, бахшҳои А ва F</t>
  </si>
  <si>
    <t xml:space="preserve">Маблағи қарз бо доллари ШМА тибќи ҳолати то 01.06.16 </t>
  </si>
  <si>
    <t xml:space="preserve"> </t>
  </si>
  <si>
    <t>Бонки Осиёгии Сармоягузории Инфрасохторӣ</t>
  </si>
  <si>
    <t>Рушди фазои сармоягузорӣ тариқи Ҳукумати электронӣ</t>
  </si>
  <si>
    <t>Рушди фазои сармоягузорӣ тариқи Ҳукумати электронӣ, марҳилаи 2</t>
  </si>
  <si>
    <t>Барномаи рушди фазои сармоягузорӣ, зербарномаи 2</t>
  </si>
  <si>
    <t>Лоиҳаи омодакунӣ ва баланд бардоштани тахассуси кормандони соҳаи маориф, афзоиши потенсиали муаллимон</t>
  </si>
  <si>
    <t>Азхудкунӣ ва обёрии заминҳоии водии Данғара</t>
  </si>
  <si>
    <t>Лоиҳаи идоракунии захираҳои обии ҳавзаи дарёи Панҷ</t>
  </si>
  <si>
    <t>41553-46782</t>
  </si>
  <si>
    <t>84.355</t>
  </si>
  <si>
    <t>Мустаҳкам намудани инфрасохтори муҳим ҷиҳати таъмини устуворӣ зидди хатарҳои табиӣ</t>
  </si>
  <si>
    <t>Лоиҳаи беҳтаргардонии амнияти озуқаворӣ таввасути технологияҳои устувори иқлимӣ</t>
  </si>
  <si>
    <t>LN0002-TJK</t>
  </si>
  <si>
    <t>Лоиҳаи барқарорсозии қитъаи роҳи автомобилгарди Душанбе-Кӯлоб-Мурғоб-Кулма</t>
  </si>
  <si>
    <t>Паст кардани талафоти қувваи барқ дар вилояти Суғд (созишномаи иловагӣ)</t>
  </si>
  <si>
    <t>3451 TAJ(SF)</t>
  </si>
  <si>
    <t>Лоиҳаи рушди соҳаи энергетика</t>
  </si>
  <si>
    <t>Барқарорсозии фаврии воситаҳои соҳилмустаҳкамкунӣ дар Хатлон</t>
  </si>
  <si>
    <t>Лоиҳаи рушди нақлиёти ҷамъиятии ш Душанбе, марҳилаи 2</t>
  </si>
  <si>
    <t>Вазорати меҳнат, муҳоҷират ва шуғли аҳолӣ</t>
  </si>
  <si>
    <t xml:space="preserve"> Бонки Осиёгии Рушд </t>
  </si>
  <si>
    <t xml:space="preserve"> Бонки Исломии Рушд</t>
  </si>
  <si>
    <t xml:space="preserve"> Фонди Саудии Рушд</t>
  </si>
  <si>
    <t>Фонди Абузабӣ</t>
  </si>
  <si>
    <t>Бонки Аврупоии Таҷдид ва Рушд</t>
  </si>
  <si>
    <t>Бонки Аврупоии Сармоягузорӣ</t>
  </si>
  <si>
    <t>Фонди Байналмилалии Рушди Кишоварзӣ</t>
  </si>
  <si>
    <t>Фонди Иқлими Сабз</t>
  </si>
  <si>
    <t>Вазорати энергетика ва захираҳои об</t>
  </si>
  <si>
    <t>Лоиҳаҳои амалкунанда</t>
  </si>
  <si>
    <t>Лоиҳаҳои банақшагирифташуда</t>
  </si>
  <si>
    <t xml:space="preserve"> Номгўи қарздиҳандаҳо </t>
  </si>
  <si>
    <t>Лоиҳаи рушди роҳҳои минтақавӣ дар Осиёи Марказӣ, таҷдиди роҳи автомобилгарди Хуҷанд-Исфара</t>
  </si>
  <si>
    <t>Лоиҳаи рушди маълумоти олии Тоҷикистон</t>
  </si>
  <si>
    <t xml:space="preserve">Маблағгузории иловагии лоиҳаи дуюми таъмини шуғли аҳолӣ  </t>
  </si>
  <si>
    <t>Лоиҳаи роҳи автомобилгарди Дангара - Гулистон - Кӯлоб</t>
  </si>
  <si>
    <t>Лоиҳаи роҳи автомобилгарди Вахдат - Рашт - Лахш - Карамик</t>
  </si>
  <si>
    <t>Ҳамагӣ, лоиҳаҳои амалкунанда</t>
  </si>
  <si>
    <t xml:space="preserve">Лоиҳаи тақвияти иштироки сектори хусусӣ дар таҳсилоти техникӣ ва касбӣ </t>
  </si>
  <si>
    <r>
      <t xml:space="preserve">Лоиҳаи </t>
    </r>
    <r>
      <rPr>
        <sz val="16"/>
        <rFont val="Times New Roman"/>
        <family val="1"/>
        <charset val="204"/>
      </rPr>
      <t>ҳ</t>
    </r>
    <r>
      <rPr>
        <sz val="11"/>
        <rFont val="Times New Roman"/>
        <family val="1"/>
        <charset val="204"/>
      </rPr>
      <t>ИМОМ (ЦАРЭС) оид ба беҳдошти коридорҳои 2, 5 ва 6, марҳилаи 1 (таҷдиди роҳи Душанбе - Қўрғонтеппа)</t>
    </r>
  </si>
  <si>
    <t>Лоиҳаи рушди шаҳр</t>
  </si>
  <si>
    <t>Лоиҳаи  сохтмони мактабҳои миёна (марҳилаи 3)</t>
  </si>
  <si>
    <t>Барқарорсозии зеристгоҳи "Равшан"</t>
  </si>
  <si>
    <t>Рушди таъминоти оби нӯшокӣ дар деҳот (вилоятҳои Хатлону Суғд ва ноҳияҳои тобеи љумҳурӣ)</t>
  </si>
  <si>
    <r>
      <rPr>
        <sz val="18"/>
        <rFont val="Times New Roman Tj"/>
        <family val="1"/>
        <charset val="204"/>
      </rPr>
      <t>њ</t>
    </r>
    <r>
      <rPr>
        <sz val="11"/>
        <rFont val="Times New Roman Tj"/>
        <family val="1"/>
        <charset val="204"/>
      </rPr>
      <t>амкории бахши давлатӣ бо бахши хусусӣ</t>
    </r>
  </si>
  <si>
    <t>Сохтмони беморхонаи касалињои сирояткунанда дар            шаҳри Душанбе</t>
  </si>
  <si>
    <t>Сохтмон ва таљдиди роҳи автомобилгарди Душанбе-Кўлоб-Хоруғ-Ќулма, қитъаи Данғара-Гулистон</t>
  </si>
  <si>
    <t>Сохтмони роҳи оҳани пайваcткунандаи Тољикистон бо Афғонистону Туркманистон (қитъаи Айваҷ-Хулм)</t>
  </si>
  <si>
    <t>Сохтмони ташхисгоҳи замонавӣ дар ш. Душанбе барои назорати сифати дорувориҳо, ғизои кӯдакон, BATS  ва маҳсулоти косметикии воридшаванда</t>
  </si>
  <si>
    <t>Механизатсиякунонии кишоварӣ</t>
  </si>
  <si>
    <t>Лоиҳаи сохтмон ва барқарорсозии  муассисаҳои томактабӣ</t>
  </si>
  <si>
    <t>Лоиҳаи сохтмон ва барқарорсозии муассисаҳои таълимӣ</t>
  </si>
  <si>
    <t>Лоиҳаи роҳи автомобилгарди Қўрғонтеппа-Данғара</t>
  </si>
  <si>
    <t>Лоиҳаи таҷдиди мактабҳо (марҳилаи 4)</t>
  </si>
  <si>
    <t>Таҷдиди роҳи автомобилгарди Қӯрғонтеппа-Данғара-Кӯлоб (160 км)</t>
  </si>
  <si>
    <t xml:space="preserve">Рушди наќлиёти љамъиятии шаҳри Душанбе </t>
  </si>
  <si>
    <t>Обтаъминкунии шаҳрҳои марказии Тоҷикистон (Турсунзода, Ҳисор, Сомониён)</t>
  </si>
  <si>
    <t>Обтаъминкунии шаҳрҳои вилоияти Хатлон (Норак, Ёвон, Ховалинг, Румӣ)</t>
  </si>
  <si>
    <t>Идоракунии партовхои сахти маишии шаҳри Турсунзода</t>
  </si>
  <si>
    <t>Идоракунии партовҳои сахти маишии шаҳри Хоруғ</t>
  </si>
  <si>
    <t>Лоиҳаи беҳдошти низоми обтаъминкунии шаҳри Хуҷанд, марҳилаи 3</t>
  </si>
  <si>
    <t>Лоиҳа оид ба рушди нақлиёти ҷамъиятӣ дар шаҳри Хуҷанд</t>
  </si>
  <si>
    <t>Лоиҳа оид ба нигоҳдории роҳҳои автомобилгард</t>
  </si>
  <si>
    <t>Лоиҳаи обтаъминкунӣ дар Тоҷикистон, марҳилаи 2</t>
  </si>
  <si>
    <t>Идоракунии партовҳои сахти маишии шаҳрҳои љануби Тољикистон (Данғара, Кӯлоб, Қўрғонтеппа)</t>
  </si>
  <si>
    <t>Лоиҳаи корхонаҳои минтақаи шимоли ҷумҳурӣ</t>
  </si>
  <si>
    <t>Лоиҳаи ширкатҳои оби минтақавии шимолӣ</t>
  </si>
  <si>
    <t>Барномаи маблағгузорӣ ҷиҳати устувории соҳибкории хурду миёна ба тағйирёбии иқлим дар Тоҷикистон</t>
  </si>
  <si>
    <t>Сохтмони корхонањои креолит, фториди алюминий ва кислотаи сулфат дар њошияи таљдиди ТАЛКО</t>
  </si>
  <si>
    <t xml:space="preserve">Барқарорсозӣ ва сохтмони хатти интиқоли барқи 500 кВ дар ноҳияҳои тобеи ҷумхурӣ </t>
  </si>
  <si>
    <t xml:space="preserve">Евробонд барои рушди соҳаи энергетика </t>
  </si>
  <si>
    <t>Ҳамагӣ, лоиҳаҳои банақшагирифташуда</t>
  </si>
  <si>
    <t>Лоиҳаи ҲИМОМ (ЦАРЭС) оид ба беҳдошти коридорҳои 2, 5 ва 6 (таҷдиди роҳи Душанбе - Қўрғонтеппа), марҳилаи 1</t>
  </si>
  <si>
    <t>Лоиҳаи фарогири таҳсилот барои таъмини ҷойи кори бо маоши сазовор</t>
  </si>
  <si>
    <t>Обтаъминкунии шаҳрҳои шимоли Тоҷикистон (марҳилаи 2)</t>
  </si>
  <si>
    <t>Лоиҳаи минтақавиии интиқоли қувваи барқ  (CASA - 1000)</t>
  </si>
  <si>
    <t xml:space="preserve">Тақсимоти Барномаи қарзгирии берунаи давлатии Ҷумҳурии Тоҷикистон аз рӯи соҳаҳо </t>
  </si>
  <si>
    <t xml:space="preserve">Тақсимоти Барномаи қарзгирии берунаи давлатии Ҷумҳурии Тоҷикистон аз рӯи донорҳо </t>
  </si>
  <si>
    <t>Лоиҳаи рушди чорводорӣ ва чарогоҳҳо, марҳилаи 2</t>
  </si>
  <si>
    <t>Барномаи мутобиқгардонӣ ба тағйирёбии иқлим ва кам кардани таъсири он ба ҳавзаи баҳри Арал</t>
  </si>
  <si>
    <t>Соҳаи нақлиёт ва коммуникатсия</t>
  </si>
  <si>
    <t>млн доллари ИМА</t>
  </si>
  <si>
    <t>Банақшагириф-ташуда</t>
  </si>
  <si>
    <t>(млн доллари ИМА)</t>
  </si>
  <si>
    <t>Лоиҳаи мукаммалгардонии идоракунии молияи давлатӣ, марҳилаи 2</t>
  </si>
  <si>
    <t>Лоиҳаи роҳи автомобилгарди Данғара - Гулистон - Кӯлоб</t>
  </si>
  <si>
    <t>Лоиҳаи кам намудани талафоти неруи барқ</t>
  </si>
  <si>
    <t>Лоиҳаи роҳи автомобилгарди Ваҳдат - Рашт - Лахш - Карамик</t>
  </si>
  <si>
    <t>Лоиҳаи обёрии заминҳои водии Данғара (марҳилаи 3)</t>
  </si>
  <si>
    <t>Беҳдошти инфрасохтори обёрӣ дар вилояти Хатлон</t>
  </si>
  <si>
    <t>Лоиҳаи сохтмони кӯпрукҳои аз офатҳои табии соли 2015 зарардида дар ноҳияи Ванҷ</t>
  </si>
  <si>
    <t>Лоиҳаи сохтмони кӯпрук аз болои дарёи Ғунд дар шаҳри Хоруғ</t>
  </si>
  <si>
    <t>Лоињаи сохтмони роҳи мошингарди Кӯлоб-Қалъаи Хумб, Шӯрообод-Шоҳон</t>
  </si>
  <si>
    <t>Сохтмони роҳи Шкев-Қалъаи Хумб</t>
  </si>
  <si>
    <t>Лоиҳаи беҳтарсозии инфрасохтори обёрӣ дар ноҳияҳои Қумсангир, Носири Хусрав, Панҷ, Хуросон, Шаҳритус, Восеъ ва Ёвони вилояти Хатлон, марҳилаи 1</t>
  </si>
  <si>
    <t>Идоракунии партовҳои сахти маишии шаҳри Кӯлоб</t>
  </si>
  <si>
    <t>Идоракунии партовҳои сахти маишии шаҳри Хуҷанд, марҳилаи 2</t>
  </si>
  <si>
    <t>Идоракунии партовҳои сахти маишии ноҳияи Ёвон</t>
  </si>
  <si>
    <t xml:space="preserve">Обтаъминкунӣ ва санитарияи шаҳри Норак </t>
  </si>
  <si>
    <t>Лоихаи нақлиёти ҷамъиятии шаҳри Хуҷанд, марҳилаи 1</t>
  </si>
  <si>
    <t>Лоиҳаи барқарорсозии системаи обтаъминкунии шаҳри Хоруғ, марҳилаи 2</t>
  </si>
  <si>
    <t>Ширкати саҳомии холдингии кушодаи "Барқи Тоҷик"</t>
  </si>
  <si>
    <t>Корхонаи воҳиди давлатии "Хоҷагии манзилию коммуналӣ"</t>
  </si>
  <si>
    <t>Ҷамъияти саҳомии кушодаи "Тоҷик эйр"</t>
  </si>
  <si>
    <t>Ҷамъияти саҳомии кушодаи "Фурудгоҳи байналмилалии шаҳри Душанбе"</t>
  </si>
  <si>
    <t>Корхонаи воҳиди давлатии "Роҳи оҳани Тоҷикистон"</t>
  </si>
  <si>
    <t>Фонди Кувайтии Рушд</t>
  </si>
  <si>
    <t>Мақомоти иҷроияи ҳокимияти давлатии Вилояти Мухтори Кӯҳистони Бадахшон</t>
  </si>
  <si>
    <t>Корхонаи воҳиди давлатии «Ширкати Алюминийи Тоҷик» (ТАЛКО)</t>
  </si>
  <si>
    <t>Сохтмони марҳилаи дуюми Маркази барқу гармидиҳии - 2 шаҳри Душанбе бо иқтидори 2х150 МВт</t>
  </si>
  <si>
    <t>Маблағгузории иловагии лоиҳаи обтаъминкунии шаҳри Душанбе</t>
  </si>
  <si>
    <t>Лоиҳаи таҷдиди Неругоҳи барқи обии Норак, марҳилаи 1</t>
  </si>
  <si>
    <t>Лоиҳаи сохтмони Неругоҳи барқи обии Норак, марҳилаи 2</t>
  </si>
  <si>
    <t>Лоиҳаи сохтмони Неругоҳи барқи обии "Себзор" 10 мВт дар дарёи Шоҳдараи ноҳияи Роштқалъа</t>
  </si>
  <si>
    <t>Сохтмони нақби обпарто дар минтақаи поёноби Неругоҳи барқи обии "Бойғозӣ"</t>
  </si>
  <si>
    <t>Лоиҳаи барқарорсозии системаи обёрикунӣ, ҳимояи соҳилҳо ва тозакунии дохили сойҳо дар Вилояти Мухтори Куҳистони Бадахшон</t>
  </si>
  <si>
    <t>Сохтмони нақби обпарто дар минтақаи ярчи Неругоҳи барқи обии Бойғозӣ</t>
  </si>
  <si>
    <t>Хазинаи Созмони Давлатҳои Содиркунандаи Нафт</t>
  </si>
  <si>
    <t>Идоракунии партовҳои сахти маишии шаҳри Норак</t>
  </si>
  <si>
    <t>Партовҳои сахти маиши шаҳри Ваҳдат</t>
  </si>
  <si>
    <t>Партовҳои сахти маиши шаҳри Бустон (Чкаловск)</t>
  </si>
  <si>
    <t>Лоиҳаи барқарорсозии Неругоҳи барқи обии "Қайроққум" марҳилаи-2</t>
  </si>
  <si>
    <t>Лоиҳаи барқарорсозии Неругоҳи барқи обии "Қайроққум", марҳилаи-2</t>
  </si>
  <si>
    <t>Лоиҳаи таҷдиди хати парвоз ва таҷҳизонидани фурӯдгоҳи шаҳри Душанбе</t>
  </si>
  <si>
    <t>Таҷдиди низоми идоракунии парвозҳо дар Корхонаи воҳиди давлатии "Тоҷикаэронавигатсия"</t>
  </si>
  <si>
    <t>Лоиҳаи обтаъминкунии ноҳияи Файзобод</t>
  </si>
  <si>
    <t>Идоракунии партовҳои сахти маиши шаҳри Кӯрғонтеппа</t>
  </si>
</sst>
</file>

<file path=xl/styles.xml><?xml version="1.0" encoding="utf-8"?>
<styleSheet xmlns="http://schemas.openxmlformats.org/spreadsheetml/2006/main">
  <numFmts count="9">
    <numFmt numFmtId="41" formatCode="_-* #,##0_р_._-;\-* #,##0_р_._-;_-* &quot;-&quot;_р_._-;_-@_-"/>
    <numFmt numFmtId="43" formatCode="_-* #,##0.00_р_._-;\-* #,##0.00_р_._-;_-* &quot;-&quot;??_р_._-;_-@_-"/>
    <numFmt numFmtId="164" formatCode="#,##0.0"/>
    <numFmt numFmtId="165" formatCode="0.0"/>
    <numFmt numFmtId="166" formatCode="#,##0.0000"/>
    <numFmt numFmtId="167" formatCode="#,##0.000"/>
    <numFmt numFmtId="168" formatCode="0.0%"/>
    <numFmt numFmtId="169" formatCode="0.000"/>
    <numFmt numFmtId="170" formatCode="_-* #,##0.0_р_._-;\-* #,##0.0_р_._-;_-* &quot;-&quot;??_р_._-;_-@_-"/>
  </numFmts>
  <fonts count="63">
    <font>
      <sz val="11"/>
      <color theme="1"/>
      <name val="Calibri"/>
      <family val="2"/>
      <charset val="204"/>
      <scheme val="minor"/>
    </font>
    <font>
      <b/>
      <sz val="10"/>
      <color indexed="81"/>
      <name val="Tahoma"/>
      <family val="2"/>
      <charset val="204"/>
    </font>
    <font>
      <sz val="10"/>
      <color indexed="81"/>
      <name val="Tahoma"/>
      <family val="2"/>
      <charset val="204"/>
    </font>
    <font>
      <sz val="14"/>
      <name val="Times New Roman"/>
      <family val="1"/>
      <charset val="204"/>
    </font>
    <font>
      <sz val="11"/>
      <name val="Times New Roman"/>
      <family val="1"/>
      <charset val="204"/>
    </font>
    <font>
      <b/>
      <sz val="14"/>
      <name val="Times New Roman"/>
      <family val="1"/>
      <charset val="204"/>
    </font>
    <font>
      <b/>
      <sz val="11"/>
      <name val="Times New Roman"/>
      <family val="1"/>
      <charset val="204"/>
    </font>
    <font>
      <b/>
      <i/>
      <sz val="11"/>
      <name val="Times New Roman"/>
      <family val="1"/>
      <charset val="204"/>
    </font>
    <font>
      <i/>
      <sz val="11"/>
      <name val="Times New Roman"/>
      <family val="1"/>
      <charset val="204"/>
    </font>
    <font>
      <sz val="10"/>
      <name val="Arial Cyr"/>
      <charset val="204"/>
    </font>
    <font>
      <sz val="10"/>
      <name val="Times New Roman"/>
      <family val="1"/>
      <charset val="204"/>
    </font>
    <font>
      <sz val="12"/>
      <name val="Times New Roman"/>
      <family val="1"/>
      <charset val="204"/>
    </font>
    <font>
      <sz val="9"/>
      <name val="Times New Roman"/>
      <family val="1"/>
      <charset val="204"/>
    </font>
    <font>
      <sz val="16"/>
      <name val="Times New Roman Tj"/>
      <family val="1"/>
      <charset val="204"/>
    </font>
    <font>
      <sz val="11"/>
      <name val="Times New Roman Tj"/>
      <family val="1"/>
      <charset val="204"/>
    </font>
    <font>
      <b/>
      <sz val="14"/>
      <color indexed="10"/>
      <name val="Times New Roman"/>
      <family val="1"/>
      <charset val="204"/>
    </font>
    <font>
      <sz val="11"/>
      <color indexed="55"/>
      <name val="Times New Roman"/>
      <family val="1"/>
      <charset val="204"/>
    </font>
    <font>
      <b/>
      <sz val="12"/>
      <name val="Times New Roman"/>
      <family val="1"/>
      <charset val="204"/>
    </font>
    <font>
      <sz val="11"/>
      <color indexed="8"/>
      <name val="Calibri"/>
      <family val="2"/>
      <charset val="204"/>
    </font>
    <font>
      <sz val="10"/>
      <name val="Arial"/>
      <family val="2"/>
      <charset val="204"/>
    </font>
    <font>
      <sz val="11"/>
      <color indexed="8"/>
      <name val="Times New Roman Tj"/>
      <family val="1"/>
      <charset val="204"/>
    </font>
    <font>
      <b/>
      <sz val="11"/>
      <name val="Times New Roman Tj"/>
      <family val="1"/>
      <charset val="204"/>
    </font>
    <font>
      <sz val="10.5"/>
      <color indexed="8"/>
      <name val="Times New Roman Tj"/>
      <family val="1"/>
      <charset val="204"/>
    </font>
    <font>
      <sz val="10.5"/>
      <name val="Times New Roman Tj"/>
      <family val="1"/>
      <charset val="204"/>
    </font>
    <font>
      <b/>
      <sz val="18"/>
      <color indexed="9"/>
      <name val="Times New Roman"/>
      <family val="1"/>
      <charset val="204"/>
    </font>
    <font>
      <sz val="11"/>
      <color indexed="9"/>
      <name val="Times New Roman"/>
      <family val="1"/>
      <charset val="204"/>
    </font>
    <font>
      <b/>
      <sz val="11"/>
      <color indexed="9"/>
      <name val="Times New Roman"/>
      <family val="1"/>
      <charset val="204"/>
    </font>
    <font>
      <b/>
      <i/>
      <sz val="14"/>
      <color indexed="9"/>
      <name val="Times New Roman"/>
      <family val="1"/>
      <charset val="204"/>
    </font>
    <font>
      <b/>
      <i/>
      <sz val="11"/>
      <color indexed="9"/>
      <name val="Times New Roman"/>
      <family val="1"/>
      <charset val="204"/>
    </font>
    <font>
      <b/>
      <sz val="12"/>
      <color indexed="9"/>
      <name val="Times New Roman"/>
      <family val="1"/>
      <charset val="204"/>
    </font>
    <font>
      <b/>
      <sz val="14"/>
      <color indexed="9"/>
      <name val="Times New Roman"/>
      <family val="1"/>
      <charset val="204"/>
    </font>
    <font>
      <b/>
      <i/>
      <sz val="12"/>
      <color indexed="9"/>
      <name val="Times New Roman"/>
      <family val="1"/>
      <charset val="204"/>
    </font>
    <font>
      <b/>
      <sz val="10"/>
      <name val="Times New Roman"/>
      <family val="1"/>
      <charset val="204"/>
    </font>
    <font>
      <b/>
      <i/>
      <sz val="10"/>
      <color indexed="9"/>
      <name val="Times New Roman"/>
      <family val="1"/>
      <charset val="204"/>
    </font>
    <font>
      <b/>
      <i/>
      <sz val="12"/>
      <name val="Times New Roman"/>
      <family val="1"/>
      <charset val="204"/>
    </font>
    <font>
      <sz val="10"/>
      <name val="Times New Roman Tj"/>
      <family val="1"/>
      <charset val="204"/>
    </font>
    <font>
      <b/>
      <sz val="10"/>
      <name val="Times New Roman Tj"/>
      <family val="1"/>
      <charset val="204"/>
    </font>
    <font>
      <sz val="14"/>
      <color indexed="9"/>
      <name val="Times New Roman"/>
      <family val="1"/>
      <charset val="204"/>
    </font>
    <font>
      <i/>
      <sz val="11"/>
      <color indexed="9"/>
      <name val="Times New Roman"/>
      <family val="1"/>
      <charset val="204"/>
    </font>
    <font>
      <i/>
      <sz val="12"/>
      <color indexed="9"/>
      <name val="Times New Roman"/>
      <family val="1"/>
      <charset val="204"/>
    </font>
    <font>
      <sz val="8"/>
      <name val="Times New Roman"/>
      <family val="1"/>
      <charset val="204"/>
    </font>
    <font>
      <sz val="10"/>
      <color indexed="9"/>
      <name val="Times New Roman"/>
      <family val="1"/>
      <charset val="204"/>
    </font>
    <font>
      <i/>
      <sz val="10"/>
      <color indexed="9"/>
      <name val="Times New Roman"/>
      <family val="1"/>
      <charset val="204"/>
    </font>
    <font>
      <i/>
      <sz val="10"/>
      <name val="Times New Roman"/>
      <family val="1"/>
      <charset val="204"/>
    </font>
    <font>
      <sz val="11"/>
      <color indexed="10"/>
      <name val="Times New Roman"/>
      <family val="1"/>
      <charset val="204"/>
    </font>
    <font>
      <sz val="11"/>
      <name val="Palatino Linotype"/>
      <family val="1"/>
      <charset val="204"/>
    </font>
    <font>
      <i/>
      <sz val="11"/>
      <color indexed="8"/>
      <name val="Times New Roman Tj"/>
      <family val="1"/>
      <charset val="204"/>
    </font>
    <font>
      <sz val="8"/>
      <color indexed="81"/>
      <name val="Tahoma"/>
      <family val="2"/>
      <charset val="204"/>
    </font>
    <font>
      <b/>
      <sz val="8"/>
      <color indexed="81"/>
      <name val="Tahoma"/>
      <family val="2"/>
      <charset val="204"/>
    </font>
    <font>
      <i/>
      <sz val="16"/>
      <color indexed="8"/>
      <name val="Times New Roman Tj"/>
      <family val="1"/>
      <charset val="204"/>
    </font>
    <font>
      <sz val="12"/>
      <name val="Times New Roman Tj"/>
      <family val="1"/>
      <charset val="204"/>
    </font>
    <font>
      <b/>
      <i/>
      <sz val="10"/>
      <name val="Times New Roman"/>
      <family val="1"/>
      <charset val="204"/>
    </font>
    <font>
      <i/>
      <sz val="12"/>
      <name val="Times New Roman"/>
      <family val="1"/>
      <charset val="204"/>
    </font>
    <font>
      <sz val="9"/>
      <color indexed="81"/>
      <name val="Tahoma"/>
      <family val="2"/>
      <charset val="204"/>
    </font>
    <font>
      <b/>
      <sz val="9"/>
      <color indexed="81"/>
      <name val="Tahoma"/>
      <family val="2"/>
      <charset val="204"/>
    </font>
    <font>
      <sz val="16"/>
      <name val="Times New Roman"/>
      <family val="1"/>
      <charset val="204"/>
    </font>
    <font>
      <sz val="18"/>
      <name val="Times New Roman Tj"/>
      <family val="1"/>
      <charset val="204"/>
    </font>
    <font>
      <b/>
      <i/>
      <sz val="12"/>
      <name val="Times New Roman Tj"/>
      <family val="1"/>
      <charset val="204"/>
    </font>
    <font>
      <sz val="11"/>
      <color indexed="22"/>
      <name val="Times New Roman"/>
      <family val="1"/>
      <charset val="204"/>
    </font>
    <font>
      <b/>
      <sz val="12"/>
      <color indexed="22"/>
      <name val="Times New Roman"/>
      <family val="1"/>
      <charset val="204"/>
    </font>
    <font>
      <sz val="11"/>
      <name val="Times New Roman Taj"/>
      <family val="1"/>
      <charset val="204"/>
    </font>
    <font>
      <b/>
      <i/>
      <sz val="11"/>
      <name val="Times New Roman Tj"/>
      <family val="1"/>
      <charset val="204"/>
    </font>
    <font>
      <b/>
      <sz val="12"/>
      <name val="Times New Roman Tj"/>
      <family val="1"/>
      <charset val="204"/>
    </font>
  </fonts>
  <fills count="9">
    <fill>
      <patternFill patternType="none"/>
    </fill>
    <fill>
      <patternFill patternType="gray125"/>
    </fill>
    <fill>
      <patternFill patternType="solid">
        <fgColor indexed="51"/>
        <bgColor indexed="64"/>
      </patternFill>
    </fill>
    <fill>
      <patternFill patternType="solid">
        <fgColor indexed="22"/>
        <bgColor indexed="64"/>
      </patternFill>
    </fill>
    <fill>
      <patternFill patternType="solid">
        <fgColor indexed="13"/>
        <bgColor indexed="64"/>
      </patternFill>
    </fill>
    <fill>
      <patternFill patternType="solid">
        <fgColor indexed="9"/>
        <bgColor indexed="64"/>
      </patternFill>
    </fill>
    <fill>
      <patternFill patternType="solid">
        <fgColor indexed="23"/>
        <bgColor indexed="64"/>
      </patternFill>
    </fill>
    <fill>
      <patternFill patternType="solid">
        <fgColor indexed="63"/>
        <bgColor indexed="64"/>
      </patternFill>
    </fill>
    <fill>
      <patternFill patternType="solid">
        <fgColor indexed="10"/>
        <bgColor indexed="64"/>
      </patternFill>
    </fill>
  </fills>
  <borders count="290">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dotted">
        <color indexed="40"/>
      </right>
      <top style="thin">
        <color indexed="64"/>
      </top>
      <bottom style="thin">
        <color indexed="64"/>
      </bottom>
      <diagonal/>
    </border>
    <border>
      <left style="dotted">
        <color indexed="40"/>
      </left>
      <right style="dotted">
        <color indexed="40"/>
      </right>
      <top style="thin">
        <color indexed="64"/>
      </top>
      <bottom style="thin">
        <color indexed="64"/>
      </bottom>
      <diagonal/>
    </border>
    <border>
      <left style="dotted">
        <color indexed="40"/>
      </left>
      <right style="dotted">
        <color indexed="40"/>
      </right>
      <top/>
      <bottom style="dotted">
        <color indexed="40"/>
      </bottom>
      <diagonal/>
    </border>
    <border>
      <left/>
      <right style="dotted">
        <color indexed="40"/>
      </right>
      <top/>
      <bottom style="dotted">
        <color indexed="40"/>
      </bottom>
      <diagonal/>
    </border>
    <border>
      <left style="dotted">
        <color indexed="40"/>
      </left>
      <right style="medium">
        <color indexed="64"/>
      </right>
      <top/>
      <bottom style="dotted">
        <color indexed="40"/>
      </bottom>
      <diagonal/>
    </border>
    <border>
      <left style="dotted">
        <color indexed="40"/>
      </left>
      <right style="dotted">
        <color indexed="40"/>
      </right>
      <top style="dotted">
        <color indexed="40"/>
      </top>
      <bottom style="dotted">
        <color indexed="40"/>
      </bottom>
      <diagonal/>
    </border>
    <border>
      <left/>
      <right style="dotted">
        <color indexed="40"/>
      </right>
      <top style="dotted">
        <color indexed="40"/>
      </top>
      <bottom style="dotted">
        <color indexed="40"/>
      </bottom>
      <diagonal/>
    </border>
    <border>
      <left style="dotted">
        <color indexed="40"/>
      </left>
      <right style="medium">
        <color indexed="64"/>
      </right>
      <top style="dotted">
        <color indexed="40"/>
      </top>
      <bottom style="dotted">
        <color indexed="40"/>
      </bottom>
      <diagonal/>
    </border>
    <border>
      <left style="dotted">
        <color indexed="40"/>
      </left>
      <right style="dotted">
        <color indexed="40"/>
      </right>
      <top style="dotted">
        <color indexed="40"/>
      </top>
      <bottom/>
      <diagonal/>
    </border>
    <border>
      <left style="dotted">
        <color indexed="40"/>
      </left>
      <right style="dotted">
        <color indexed="40"/>
      </right>
      <top/>
      <bottom/>
      <diagonal/>
    </border>
    <border>
      <left/>
      <right style="dotted">
        <color indexed="40"/>
      </right>
      <top/>
      <bottom/>
      <diagonal/>
    </border>
    <border>
      <left/>
      <right style="dotted">
        <color indexed="40"/>
      </right>
      <top style="dotted">
        <color indexed="40"/>
      </top>
      <bottom/>
      <diagonal/>
    </border>
    <border>
      <left style="dotted">
        <color indexed="40"/>
      </left>
      <right style="medium">
        <color indexed="64"/>
      </right>
      <top style="dotted">
        <color indexed="40"/>
      </top>
      <bottom/>
      <diagonal/>
    </border>
    <border>
      <left style="dotted">
        <color indexed="40"/>
      </left>
      <right style="medium">
        <color indexed="64"/>
      </right>
      <top/>
      <bottom/>
      <diagonal/>
    </border>
    <border>
      <left/>
      <right/>
      <top style="thin">
        <color indexed="64"/>
      </top>
      <bottom style="thin">
        <color indexed="64"/>
      </bottom>
      <diagonal/>
    </border>
    <border>
      <left/>
      <right style="dotted">
        <color indexed="40"/>
      </right>
      <top/>
      <bottom style="dotted">
        <color indexed="49"/>
      </bottom>
      <diagonal/>
    </border>
    <border>
      <left style="dotted">
        <color indexed="40"/>
      </left>
      <right style="dotted">
        <color indexed="40"/>
      </right>
      <top/>
      <bottom style="dotted">
        <color indexed="49"/>
      </bottom>
      <diagonal/>
    </border>
    <border>
      <left style="dotted">
        <color indexed="40"/>
      </left>
      <right style="dotted">
        <color indexed="40"/>
      </right>
      <top style="dotted">
        <color indexed="40"/>
      </top>
      <bottom style="dotted">
        <color indexed="49"/>
      </bottom>
      <diagonal/>
    </border>
    <border>
      <left/>
      <right style="medium">
        <color indexed="64"/>
      </right>
      <top style="dotted">
        <color indexed="40"/>
      </top>
      <bottom/>
      <diagonal/>
    </border>
    <border>
      <left style="dotted">
        <color indexed="40"/>
      </left>
      <right/>
      <top style="dotted">
        <color indexed="40"/>
      </top>
      <bottom/>
      <diagonal/>
    </border>
    <border>
      <left style="dotted">
        <color indexed="40"/>
      </left>
      <right/>
      <top style="dotted">
        <color indexed="40"/>
      </top>
      <bottom style="dotted">
        <color indexed="40"/>
      </bottom>
      <diagonal/>
    </border>
    <border>
      <left/>
      <right/>
      <top style="dotted">
        <color indexed="40"/>
      </top>
      <bottom/>
      <diagonal/>
    </border>
    <border>
      <left style="dotted">
        <color indexed="40"/>
      </left>
      <right style="dotted">
        <color indexed="40"/>
      </right>
      <top style="hair">
        <color indexed="40"/>
      </top>
      <bottom/>
      <diagonal/>
    </border>
    <border>
      <left style="hair">
        <color indexed="40"/>
      </left>
      <right style="hair">
        <color indexed="40"/>
      </right>
      <top style="hair">
        <color indexed="40"/>
      </top>
      <bottom style="hair">
        <color indexed="40"/>
      </bottom>
      <diagonal/>
    </border>
    <border>
      <left style="hair">
        <color indexed="40"/>
      </left>
      <right style="hair">
        <color indexed="40"/>
      </right>
      <top style="hair">
        <color indexed="40"/>
      </top>
      <bottom style="dotted">
        <color indexed="40"/>
      </bottom>
      <diagonal/>
    </border>
    <border>
      <left style="medium">
        <color indexed="64"/>
      </left>
      <right style="dotted">
        <color indexed="40"/>
      </right>
      <top/>
      <bottom/>
      <diagonal/>
    </border>
    <border>
      <left style="medium">
        <color indexed="64"/>
      </left>
      <right style="dotted">
        <color indexed="40"/>
      </right>
      <top/>
      <bottom style="dotted">
        <color indexed="40"/>
      </bottom>
      <diagonal/>
    </border>
    <border>
      <left style="medium">
        <color indexed="64"/>
      </left>
      <right style="dotted">
        <color indexed="40"/>
      </right>
      <top style="dotted">
        <color indexed="40"/>
      </top>
      <bottom/>
      <diagonal/>
    </border>
    <border>
      <left style="medium">
        <color indexed="64"/>
      </left>
      <right style="dotted">
        <color indexed="40"/>
      </right>
      <top style="dotted">
        <color indexed="40"/>
      </top>
      <bottom style="dotted">
        <color indexed="40"/>
      </bottom>
      <diagonal/>
    </border>
    <border>
      <left style="dotted">
        <color indexed="40"/>
      </left>
      <right/>
      <top/>
      <bottom style="dotted">
        <color indexed="40"/>
      </bottom>
      <diagonal/>
    </border>
    <border>
      <left/>
      <right/>
      <top/>
      <bottom style="dotted">
        <color indexed="40"/>
      </bottom>
      <diagonal/>
    </border>
    <border>
      <left style="dotted">
        <color indexed="40"/>
      </left>
      <right style="dotted">
        <color indexed="40"/>
      </right>
      <top style="dotted">
        <color indexed="40"/>
      </top>
      <bottom style="medium">
        <color indexed="64"/>
      </bottom>
      <diagonal/>
    </border>
    <border>
      <left style="dotted">
        <color indexed="40"/>
      </left>
      <right style="medium">
        <color indexed="64"/>
      </right>
      <top style="dotted">
        <color indexed="40"/>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40"/>
      </right>
      <top style="dotted">
        <color indexed="40"/>
      </top>
      <bottom/>
      <diagonal/>
    </border>
    <border>
      <left/>
      <right/>
      <top style="dotted">
        <color indexed="40"/>
      </top>
      <bottom style="dotted">
        <color indexed="4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dotted">
        <color indexed="40"/>
      </top>
      <bottom style="dotted">
        <color indexed="40"/>
      </bottom>
      <diagonal/>
    </border>
    <border>
      <left style="medium">
        <color indexed="64"/>
      </left>
      <right/>
      <top style="dotted">
        <color indexed="40"/>
      </top>
      <bottom style="dotted">
        <color indexed="40"/>
      </bottom>
      <diagonal/>
    </border>
    <border>
      <left/>
      <right style="medium">
        <color indexed="64"/>
      </right>
      <top/>
      <bottom style="dotted">
        <color indexed="40"/>
      </bottom>
      <diagonal/>
    </border>
    <border>
      <left/>
      <right style="medium">
        <color indexed="64"/>
      </right>
      <top/>
      <bottom/>
      <diagonal/>
    </border>
    <border>
      <left style="thin">
        <color indexed="64"/>
      </left>
      <right style="dotted">
        <color indexed="40"/>
      </right>
      <top style="thin">
        <color indexed="64"/>
      </top>
      <bottom style="thin">
        <color indexed="64"/>
      </bottom>
      <diagonal/>
    </border>
    <border>
      <left/>
      <right style="thin">
        <color indexed="64"/>
      </right>
      <top/>
      <bottom/>
      <diagonal/>
    </border>
    <border>
      <left style="dotted">
        <color indexed="40"/>
      </left>
      <right style="thin">
        <color indexed="64"/>
      </right>
      <top style="thin">
        <color indexed="64"/>
      </top>
      <bottom style="thin">
        <color indexed="64"/>
      </bottom>
      <diagonal/>
    </border>
    <border>
      <left/>
      <right/>
      <top/>
      <bottom style="medium">
        <color indexed="64"/>
      </bottom>
      <diagonal/>
    </border>
    <border>
      <left style="medium">
        <color indexed="64"/>
      </left>
      <right style="hair">
        <color indexed="40"/>
      </right>
      <top style="medium">
        <color indexed="64"/>
      </top>
      <bottom style="medium">
        <color indexed="64"/>
      </bottom>
      <diagonal/>
    </border>
    <border>
      <left style="hair">
        <color indexed="40"/>
      </left>
      <right style="hair">
        <color indexed="40"/>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hair">
        <color indexed="40"/>
      </right>
      <top style="hair">
        <color indexed="40"/>
      </top>
      <bottom style="medium">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dotted">
        <color indexed="40"/>
      </right>
      <top style="medium">
        <color indexed="64"/>
      </top>
      <bottom style="medium">
        <color indexed="64"/>
      </bottom>
      <diagonal/>
    </border>
    <border>
      <left style="dotted">
        <color indexed="40"/>
      </left>
      <right style="dotted">
        <color indexed="4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dotted">
        <color indexed="40"/>
      </top>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dotted">
        <color indexed="40"/>
      </left>
      <right style="medium">
        <color indexed="64"/>
      </right>
      <top style="thin">
        <color indexed="64"/>
      </top>
      <bottom style="thin">
        <color indexed="64"/>
      </bottom>
      <diagonal/>
    </border>
    <border>
      <left style="medium">
        <color indexed="64"/>
      </left>
      <right style="dotted">
        <color indexed="40"/>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tted">
        <color indexed="40"/>
      </left>
      <right style="dotted">
        <color indexed="40"/>
      </right>
      <top style="thin">
        <color indexed="64"/>
      </top>
      <bottom style="medium">
        <color indexed="64"/>
      </bottom>
      <diagonal/>
    </border>
    <border>
      <left style="dotted">
        <color indexed="40"/>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40"/>
      </left>
      <right/>
      <top/>
      <bottom/>
      <diagonal/>
    </border>
    <border>
      <left style="dashed">
        <color indexed="49"/>
      </left>
      <right style="dashed">
        <color indexed="49"/>
      </right>
      <top style="medium">
        <color indexed="64"/>
      </top>
      <bottom style="dashed">
        <color indexed="49"/>
      </bottom>
      <diagonal/>
    </border>
    <border>
      <left style="dashed">
        <color indexed="49"/>
      </left>
      <right style="medium">
        <color indexed="64"/>
      </right>
      <top style="medium">
        <color indexed="64"/>
      </top>
      <bottom style="dashed">
        <color indexed="49"/>
      </bottom>
      <diagonal/>
    </border>
    <border>
      <left style="dashed">
        <color indexed="49"/>
      </left>
      <right style="dashed">
        <color indexed="49"/>
      </right>
      <top style="dashed">
        <color indexed="49"/>
      </top>
      <bottom style="medium">
        <color indexed="64"/>
      </bottom>
      <diagonal/>
    </border>
    <border>
      <left style="dashed">
        <color indexed="49"/>
      </left>
      <right style="medium">
        <color indexed="64"/>
      </right>
      <top style="dashed">
        <color indexed="49"/>
      </top>
      <bottom style="medium">
        <color indexed="64"/>
      </bottom>
      <diagonal/>
    </border>
    <border>
      <left style="dashed">
        <color indexed="49"/>
      </left>
      <right style="dashed">
        <color indexed="49"/>
      </right>
      <top style="thick">
        <color indexed="64"/>
      </top>
      <bottom style="dashed">
        <color indexed="49"/>
      </bottom>
      <diagonal/>
    </border>
    <border>
      <left style="dashed">
        <color indexed="49"/>
      </left>
      <right style="thick">
        <color indexed="64"/>
      </right>
      <top style="thick">
        <color indexed="64"/>
      </top>
      <bottom style="dashed">
        <color indexed="49"/>
      </bottom>
      <diagonal/>
    </border>
    <border>
      <left style="dashed">
        <color indexed="49"/>
      </left>
      <right style="dashed">
        <color indexed="49"/>
      </right>
      <top style="dashed">
        <color indexed="49"/>
      </top>
      <bottom style="thick">
        <color indexed="64"/>
      </bottom>
      <diagonal/>
    </border>
    <border>
      <left style="dashed">
        <color indexed="49"/>
      </left>
      <right style="thick">
        <color indexed="64"/>
      </right>
      <top style="dashed">
        <color indexed="49"/>
      </top>
      <bottom style="thick">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dotted">
        <color indexed="40"/>
      </left>
      <right style="dotted">
        <color indexed="40"/>
      </right>
      <top style="medium">
        <color indexed="64"/>
      </top>
      <bottom style="dotted">
        <color indexed="40"/>
      </bottom>
      <diagonal/>
    </border>
    <border>
      <left style="dotted">
        <color indexed="40"/>
      </left>
      <right style="medium">
        <color indexed="64"/>
      </right>
      <top style="medium">
        <color indexed="64"/>
      </top>
      <bottom style="dotted">
        <color indexed="40"/>
      </bottom>
      <diagonal/>
    </border>
    <border>
      <left style="hair">
        <color indexed="40"/>
      </left>
      <right style="hair">
        <color indexed="40"/>
      </right>
      <top/>
      <bottom/>
      <diagonal/>
    </border>
    <border>
      <left style="hair">
        <color indexed="40"/>
      </left>
      <right style="hair">
        <color indexed="40"/>
      </right>
      <top/>
      <bottom style="hair">
        <color indexed="40"/>
      </bottom>
      <diagonal/>
    </border>
    <border>
      <left style="medium">
        <color indexed="64"/>
      </left>
      <right/>
      <top style="medium">
        <color indexed="64"/>
      </top>
      <bottom style="thin">
        <color indexed="64"/>
      </bottom>
      <diagonal/>
    </border>
    <border>
      <left/>
      <right style="hair">
        <color indexed="49"/>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bottom style="thin">
        <color indexed="64"/>
      </bottom>
      <diagonal/>
    </border>
    <border>
      <left/>
      <right style="dotted">
        <color indexed="40"/>
      </right>
      <top/>
      <bottom style="thin">
        <color indexed="64"/>
      </bottom>
      <diagonal/>
    </border>
    <border>
      <left style="dotted">
        <color indexed="40"/>
      </left>
      <right style="dotted">
        <color indexed="40"/>
      </right>
      <top/>
      <bottom style="thin">
        <color indexed="64"/>
      </bottom>
      <diagonal/>
    </border>
    <border>
      <left style="hair">
        <color indexed="40"/>
      </left>
      <right style="hair">
        <color indexed="40"/>
      </right>
      <top style="hair">
        <color indexed="40"/>
      </top>
      <bottom/>
      <diagonal/>
    </border>
    <border>
      <left style="medium">
        <color indexed="64"/>
      </left>
      <right style="dotted">
        <color indexed="40"/>
      </right>
      <top style="medium">
        <color indexed="64"/>
      </top>
      <bottom style="dotted">
        <color indexed="40"/>
      </bottom>
      <diagonal/>
    </border>
    <border>
      <left style="medium">
        <color indexed="64"/>
      </left>
      <right style="dotted">
        <color indexed="40"/>
      </right>
      <top style="dotted">
        <color indexed="40"/>
      </top>
      <bottom style="medium">
        <color indexed="64"/>
      </bottom>
      <diagonal/>
    </border>
    <border>
      <left style="medium">
        <color indexed="64"/>
      </left>
      <right style="dotted">
        <color indexed="40"/>
      </right>
      <top style="medium">
        <color indexed="64"/>
      </top>
      <bottom style="thin">
        <color indexed="64"/>
      </bottom>
      <diagonal/>
    </border>
    <border>
      <left style="dotted">
        <color indexed="40"/>
      </left>
      <right style="dotted">
        <color indexed="40"/>
      </right>
      <top style="medium">
        <color indexed="64"/>
      </top>
      <bottom style="thin">
        <color indexed="64"/>
      </bottom>
      <diagonal/>
    </border>
    <border>
      <left style="dotted">
        <color indexed="40"/>
      </left>
      <right style="medium">
        <color indexed="64"/>
      </right>
      <top style="medium">
        <color indexed="64"/>
      </top>
      <bottom style="thin">
        <color indexed="64"/>
      </bottom>
      <diagonal/>
    </border>
    <border>
      <left style="dotted">
        <color indexed="40"/>
      </left>
      <right style="dotted">
        <color indexed="40"/>
      </right>
      <top style="thin">
        <color indexed="64"/>
      </top>
      <bottom/>
      <diagonal/>
    </border>
    <border>
      <left/>
      <right/>
      <top/>
      <bottom style="thin">
        <color indexed="64"/>
      </bottom>
      <diagonal/>
    </border>
    <border>
      <left style="dotted">
        <color indexed="40"/>
      </left>
      <right style="medium">
        <color indexed="64"/>
      </right>
      <top/>
      <bottom style="thin">
        <color indexed="64"/>
      </bottom>
      <diagonal/>
    </border>
    <border>
      <left style="dotted">
        <color indexed="40"/>
      </left>
      <right style="dotted">
        <color indexed="40"/>
      </right>
      <top style="dotted">
        <color indexed="40"/>
      </top>
      <bottom style="thin">
        <color indexed="64"/>
      </bottom>
      <diagonal/>
    </border>
    <border>
      <left style="dotted">
        <color indexed="40"/>
      </left>
      <right style="medium">
        <color indexed="64"/>
      </right>
      <top style="dotted">
        <color indexed="40"/>
      </top>
      <bottom style="thin">
        <color indexed="64"/>
      </bottom>
      <diagonal/>
    </border>
    <border>
      <left/>
      <right style="hair">
        <color indexed="40"/>
      </right>
      <top/>
      <bottom style="hair">
        <color indexed="40"/>
      </bottom>
      <diagonal/>
    </border>
    <border>
      <left style="medium">
        <color indexed="64"/>
      </left>
      <right/>
      <top/>
      <bottom style="medium">
        <color indexed="64"/>
      </bottom>
      <diagonal/>
    </border>
    <border>
      <left style="hair">
        <color indexed="40"/>
      </left>
      <right/>
      <top style="medium">
        <color indexed="64"/>
      </top>
      <bottom style="medium">
        <color indexed="64"/>
      </bottom>
      <diagonal/>
    </border>
    <border>
      <left/>
      <right style="hair">
        <color indexed="40"/>
      </right>
      <top style="hair">
        <color indexed="40"/>
      </top>
      <bottom/>
      <diagonal/>
    </border>
    <border>
      <left/>
      <right style="hair">
        <color indexed="40"/>
      </right>
      <top/>
      <bottom/>
      <diagonal/>
    </border>
    <border>
      <left style="dotted">
        <color indexed="40"/>
      </left>
      <right style="dotted">
        <color indexed="40"/>
      </right>
      <top style="thin">
        <color indexed="64"/>
      </top>
      <bottom style="dotted">
        <color indexed="40"/>
      </bottom>
      <diagonal/>
    </border>
    <border>
      <left style="dotted">
        <color indexed="40"/>
      </left>
      <right style="medium">
        <color indexed="64"/>
      </right>
      <top style="thin">
        <color indexed="64"/>
      </top>
      <bottom style="dotted">
        <color indexed="40"/>
      </bottom>
      <diagonal/>
    </border>
    <border>
      <left style="medium">
        <color indexed="64"/>
      </left>
      <right style="dotted">
        <color indexed="40"/>
      </right>
      <top style="dotted">
        <color indexed="40"/>
      </top>
      <bottom style="thin">
        <color indexed="64"/>
      </bottom>
      <diagonal/>
    </border>
    <border>
      <left/>
      <right style="dotted">
        <color indexed="40"/>
      </right>
      <top style="thin">
        <color indexed="64"/>
      </top>
      <bottom/>
      <diagonal/>
    </border>
    <border>
      <left/>
      <right style="dotted">
        <color indexed="40"/>
      </right>
      <top style="thin">
        <color indexed="64"/>
      </top>
      <bottom style="medium">
        <color indexed="64"/>
      </bottom>
      <diagonal/>
    </border>
    <border>
      <left/>
      <right style="medium">
        <color indexed="64"/>
      </right>
      <top style="thin">
        <color indexed="64"/>
      </top>
      <bottom style="medium">
        <color indexed="64"/>
      </bottom>
      <diagonal/>
    </border>
    <border>
      <left/>
      <right style="hair">
        <color indexed="49"/>
      </right>
      <top style="medium">
        <color indexed="64"/>
      </top>
      <bottom style="medium">
        <color indexed="64"/>
      </bottom>
      <diagonal/>
    </border>
    <border>
      <left style="medium">
        <color indexed="64"/>
      </left>
      <right/>
      <top style="hair">
        <color indexed="49"/>
      </top>
      <bottom style="thin">
        <color indexed="64"/>
      </bottom>
      <diagonal/>
    </border>
    <border>
      <left/>
      <right/>
      <top style="hair">
        <color indexed="49"/>
      </top>
      <bottom style="thin">
        <color indexed="64"/>
      </bottom>
      <diagonal/>
    </border>
    <border>
      <left/>
      <right style="hair">
        <color indexed="49"/>
      </right>
      <top style="hair">
        <color indexed="49"/>
      </top>
      <bottom style="thin">
        <color indexed="64"/>
      </bottom>
      <diagonal/>
    </border>
    <border>
      <left style="medium">
        <color indexed="64"/>
      </left>
      <right style="hair">
        <color indexed="40"/>
      </right>
      <top style="thin">
        <color indexed="64"/>
      </top>
      <bottom style="hair">
        <color indexed="40"/>
      </bottom>
      <diagonal/>
    </border>
    <border>
      <left style="hair">
        <color indexed="40"/>
      </left>
      <right style="hair">
        <color indexed="40"/>
      </right>
      <top style="thin">
        <color indexed="64"/>
      </top>
      <bottom style="hair">
        <color indexed="40"/>
      </bottom>
      <diagonal/>
    </border>
    <border>
      <left/>
      <right style="thin">
        <color indexed="64"/>
      </right>
      <top/>
      <bottom style="thin">
        <color indexed="64"/>
      </bottom>
      <diagonal/>
    </border>
    <border>
      <left style="medium">
        <color indexed="64"/>
      </left>
      <right/>
      <top style="hair">
        <color indexed="49"/>
      </top>
      <bottom style="hair">
        <color indexed="49"/>
      </bottom>
      <diagonal/>
    </border>
    <border>
      <left/>
      <right/>
      <top style="hair">
        <color indexed="49"/>
      </top>
      <bottom style="hair">
        <color indexed="49"/>
      </bottom>
      <diagonal/>
    </border>
    <border>
      <left/>
      <right style="hair">
        <color indexed="49"/>
      </right>
      <top style="hair">
        <color indexed="49"/>
      </top>
      <bottom style="hair">
        <color indexed="49"/>
      </bottom>
      <diagonal/>
    </border>
    <border>
      <left style="medium">
        <color indexed="64"/>
      </left>
      <right/>
      <top style="hair">
        <color indexed="49"/>
      </top>
      <bottom style="medium">
        <color indexed="64"/>
      </bottom>
      <diagonal/>
    </border>
    <border>
      <left/>
      <right/>
      <top style="hair">
        <color indexed="49"/>
      </top>
      <bottom style="medium">
        <color indexed="64"/>
      </bottom>
      <diagonal/>
    </border>
    <border>
      <left/>
      <right style="hair">
        <color indexed="49"/>
      </right>
      <top style="hair">
        <color indexed="49"/>
      </top>
      <bottom style="medium">
        <color indexed="64"/>
      </bottom>
      <diagonal/>
    </border>
    <border>
      <left/>
      <right style="hair">
        <color indexed="49"/>
      </right>
      <top/>
      <bottom/>
      <diagonal/>
    </border>
    <border>
      <left/>
      <right/>
      <top/>
      <bottom style="dotted">
        <color indexed="49"/>
      </bottom>
      <diagonal/>
    </border>
    <border>
      <left style="dotted">
        <color indexed="49"/>
      </left>
      <right style="dotted">
        <color indexed="49"/>
      </right>
      <top/>
      <bottom style="dotted">
        <color indexed="49"/>
      </bottom>
      <diagonal/>
    </border>
    <border>
      <left style="hair">
        <color indexed="40"/>
      </left>
      <right style="hair">
        <color indexed="40"/>
      </right>
      <top style="hair">
        <color indexed="40"/>
      </top>
      <bottom style="medium">
        <color indexed="64"/>
      </bottom>
      <diagonal/>
    </border>
    <border>
      <left style="hair">
        <color indexed="40"/>
      </left>
      <right style="hair">
        <color indexed="49"/>
      </right>
      <top style="hair">
        <color indexed="40"/>
      </top>
      <bottom style="medium">
        <color indexed="64"/>
      </bottom>
      <diagonal/>
    </border>
    <border>
      <left style="hair">
        <color indexed="49"/>
      </left>
      <right style="hair">
        <color indexed="49"/>
      </right>
      <top style="hair">
        <color indexed="49"/>
      </top>
      <bottom style="hair">
        <color indexed="49"/>
      </bottom>
      <diagonal/>
    </border>
    <border>
      <left style="dotted">
        <color indexed="40"/>
      </left>
      <right style="hair">
        <color indexed="49"/>
      </right>
      <top style="dotted">
        <color indexed="40"/>
      </top>
      <bottom style="dotted">
        <color indexed="40"/>
      </bottom>
      <diagonal/>
    </border>
    <border>
      <left style="dotted">
        <color indexed="49"/>
      </left>
      <right style="dotted">
        <color indexed="49"/>
      </right>
      <top style="dotted">
        <color indexed="49"/>
      </top>
      <bottom style="dotted">
        <color indexed="49"/>
      </bottom>
      <diagonal/>
    </border>
    <border>
      <left style="dotted">
        <color indexed="49"/>
      </left>
      <right style="hair">
        <color indexed="49"/>
      </right>
      <top style="dotted">
        <color indexed="40"/>
      </top>
      <bottom style="dotted">
        <color indexed="49"/>
      </bottom>
      <diagonal/>
    </border>
    <border>
      <left style="hair">
        <color indexed="49"/>
      </left>
      <right style="hair">
        <color indexed="49"/>
      </right>
      <top style="dotted">
        <color indexed="40"/>
      </top>
      <bottom style="dotted">
        <color indexed="49"/>
      </bottom>
      <diagonal/>
    </border>
    <border>
      <left/>
      <right style="hair">
        <color indexed="49"/>
      </right>
      <top style="dotted">
        <color indexed="40"/>
      </top>
      <bottom style="dotted">
        <color indexed="40"/>
      </bottom>
      <diagonal/>
    </border>
    <border>
      <left style="medium">
        <color indexed="64"/>
      </left>
      <right/>
      <top/>
      <bottom style="hair">
        <color indexed="49"/>
      </bottom>
      <diagonal/>
    </border>
    <border>
      <left/>
      <right/>
      <top/>
      <bottom style="hair">
        <color indexed="49"/>
      </bottom>
      <diagonal/>
    </border>
    <border>
      <left/>
      <right style="hair">
        <color indexed="49"/>
      </right>
      <top/>
      <bottom style="hair">
        <color indexed="49"/>
      </bottom>
      <diagonal/>
    </border>
    <border>
      <left style="hair">
        <color indexed="49"/>
      </left>
      <right style="hair">
        <color indexed="49"/>
      </right>
      <top/>
      <bottom style="dotted">
        <color indexed="40"/>
      </bottom>
      <diagonal/>
    </border>
    <border>
      <left/>
      <right style="hair">
        <color indexed="49"/>
      </right>
      <top/>
      <bottom style="dotted">
        <color indexed="40"/>
      </bottom>
      <diagonal/>
    </border>
    <border>
      <left style="medium">
        <color indexed="64"/>
      </left>
      <right style="hair">
        <color indexed="40"/>
      </right>
      <top style="hair">
        <color indexed="40"/>
      </top>
      <bottom style="hair">
        <color indexed="40"/>
      </bottom>
      <diagonal/>
    </border>
    <border>
      <left style="dotted">
        <color indexed="40"/>
      </left>
      <right style="hair">
        <color indexed="49"/>
      </right>
      <top/>
      <bottom style="dotted">
        <color indexed="40"/>
      </bottom>
      <diagonal/>
    </border>
    <border>
      <left style="hair">
        <color indexed="40"/>
      </left>
      <right style="medium">
        <color indexed="64"/>
      </right>
      <top style="hair">
        <color indexed="40"/>
      </top>
      <bottom style="hair">
        <color indexed="40"/>
      </bottom>
      <diagonal/>
    </border>
    <border>
      <left style="hair">
        <color indexed="40"/>
      </left>
      <right style="hair">
        <color indexed="40"/>
      </right>
      <top style="medium">
        <color indexed="64"/>
      </top>
      <bottom style="hair">
        <color indexed="40"/>
      </bottom>
      <diagonal/>
    </border>
    <border>
      <left style="hair">
        <color indexed="40"/>
      </left>
      <right style="medium">
        <color indexed="64"/>
      </right>
      <top style="medium">
        <color indexed="64"/>
      </top>
      <bottom style="hair">
        <color indexed="40"/>
      </bottom>
      <diagonal/>
    </border>
    <border>
      <left style="dashed">
        <color indexed="49"/>
      </left>
      <right style="hair">
        <color indexed="49"/>
      </right>
      <top style="medium">
        <color indexed="64"/>
      </top>
      <bottom style="medium">
        <color indexed="64"/>
      </bottom>
      <diagonal/>
    </border>
    <border>
      <left style="hair">
        <color indexed="40"/>
      </left>
      <right style="medium">
        <color indexed="64"/>
      </right>
      <top style="hair">
        <color indexed="40"/>
      </top>
      <bottom style="medium">
        <color indexed="64"/>
      </bottom>
      <diagonal/>
    </border>
    <border>
      <left style="medium">
        <color indexed="64"/>
      </left>
      <right style="dashed">
        <color indexed="49"/>
      </right>
      <top style="medium">
        <color indexed="64"/>
      </top>
      <bottom style="medium">
        <color indexed="64"/>
      </bottom>
      <diagonal/>
    </border>
    <border>
      <left style="dashed">
        <color indexed="49"/>
      </left>
      <right style="dashed">
        <color indexed="49"/>
      </right>
      <top style="medium">
        <color indexed="64"/>
      </top>
      <bottom style="medium">
        <color indexed="64"/>
      </bottom>
      <diagonal/>
    </border>
    <border>
      <left style="hair">
        <color indexed="40"/>
      </left>
      <right style="medium">
        <color indexed="64"/>
      </right>
      <top style="medium">
        <color indexed="64"/>
      </top>
      <bottom style="medium">
        <color indexed="64"/>
      </bottom>
      <diagonal/>
    </border>
    <border>
      <left style="dotted">
        <color indexed="49"/>
      </left>
      <right style="dotted">
        <color indexed="49"/>
      </right>
      <top style="dotted">
        <color indexed="40"/>
      </top>
      <bottom/>
      <diagonal/>
    </border>
    <border>
      <left/>
      <right style="medium">
        <color indexed="64"/>
      </right>
      <top style="hair">
        <color indexed="49"/>
      </top>
      <bottom style="hair">
        <color indexed="49"/>
      </bottom>
      <diagonal/>
    </border>
    <border>
      <left style="dotted">
        <color indexed="40"/>
      </left>
      <right style="hair">
        <color indexed="49"/>
      </right>
      <top/>
      <bottom/>
      <diagonal/>
    </border>
    <border>
      <left/>
      <right style="hair">
        <color indexed="40"/>
      </right>
      <top style="hair">
        <color indexed="40"/>
      </top>
      <bottom style="hair">
        <color indexed="40"/>
      </bottom>
      <diagonal/>
    </border>
    <border>
      <left style="hair">
        <color indexed="40"/>
      </left>
      <right style="medium">
        <color indexed="64"/>
      </right>
      <top style="hair">
        <color indexed="40"/>
      </top>
      <bottom/>
      <diagonal/>
    </border>
    <border>
      <left/>
      <right style="medium">
        <color indexed="64"/>
      </right>
      <top/>
      <bottom style="hair">
        <color indexed="49"/>
      </bottom>
      <diagonal/>
    </border>
    <border>
      <left style="hair">
        <color indexed="40"/>
      </left>
      <right style="medium">
        <color indexed="64"/>
      </right>
      <top/>
      <bottom style="hair">
        <color indexed="40"/>
      </bottom>
      <diagonal/>
    </border>
    <border>
      <left style="hair">
        <color indexed="40"/>
      </left>
      <right/>
      <top style="medium">
        <color indexed="64"/>
      </top>
      <bottom style="hair">
        <color indexed="40"/>
      </bottom>
      <diagonal/>
    </border>
    <border>
      <left style="hair">
        <color indexed="40"/>
      </left>
      <right/>
      <top style="hair">
        <color indexed="40"/>
      </top>
      <bottom style="hair">
        <color indexed="40"/>
      </bottom>
      <diagonal/>
    </border>
    <border>
      <left style="hair">
        <color indexed="40"/>
      </left>
      <right style="hair">
        <color indexed="40"/>
      </right>
      <top style="dotted">
        <color indexed="40"/>
      </top>
      <bottom style="hair">
        <color indexed="40"/>
      </bottom>
      <diagonal/>
    </border>
    <border>
      <left style="hair">
        <color indexed="40"/>
      </left>
      <right style="medium">
        <color indexed="64"/>
      </right>
      <top style="dotted">
        <color indexed="40"/>
      </top>
      <bottom style="hair">
        <color indexed="40"/>
      </bottom>
      <diagonal/>
    </border>
    <border>
      <left style="hair">
        <color indexed="40"/>
      </left>
      <right style="dotted">
        <color indexed="40"/>
      </right>
      <top style="hair">
        <color indexed="40"/>
      </top>
      <bottom style="hair">
        <color indexed="40"/>
      </bottom>
      <diagonal/>
    </border>
    <border>
      <left style="hair">
        <color indexed="40"/>
      </left>
      <right style="dotted">
        <color indexed="40"/>
      </right>
      <top style="hair">
        <color indexed="40"/>
      </top>
      <bottom style="medium">
        <color indexed="64"/>
      </bottom>
      <diagonal/>
    </border>
    <border>
      <left style="hair">
        <color indexed="40"/>
      </left>
      <right style="medium">
        <color indexed="64"/>
      </right>
      <top style="hair">
        <color indexed="40"/>
      </top>
      <bottom style="dotted">
        <color indexed="40"/>
      </bottom>
      <diagonal/>
    </border>
    <border>
      <left style="medium">
        <color indexed="64"/>
      </left>
      <right style="medium">
        <color indexed="64"/>
      </right>
      <top style="dotted">
        <color indexed="40"/>
      </top>
      <bottom/>
      <diagonal/>
    </border>
    <border>
      <left style="hair">
        <color indexed="40"/>
      </left>
      <right style="hair">
        <color indexed="49"/>
      </right>
      <top style="medium">
        <color indexed="64"/>
      </top>
      <bottom style="medium">
        <color indexed="64"/>
      </bottom>
      <diagonal/>
    </border>
    <border>
      <left/>
      <right style="hair">
        <color indexed="40"/>
      </right>
      <top style="medium">
        <color indexed="64"/>
      </top>
      <bottom style="medium">
        <color indexed="64"/>
      </bottom>
      <diagonal/>
    </border>
    <border>
      <left/>
      <right style="hair">
        <color indexed="49"/>
      </right>
      <top style="medium">
        <color indexed="64"/>
      </top>
      <bottom/>
      <diagonal/>
    </border>
    <border>
      <left style="dotted">
        <color indexed="40"/>
      </left>
      <right style="hair">
        <color indexed="49"/>
      </right>
      <top style="medium">
        <color indexed="64"/>
      </top>
      <bottom/>
      <diagonal/>
    </border>
    <border>
      <left style="medium">
        <color indexed="64"/>
      </left>
      <right style="hair">
        <color indexed="49"/>
      </right>
      <top style="medium">
        <color indexed="64"/>
      </top>
      <bottom style="medium">
        <color indexed="64"/>
      </bottom>
      <diagonal/>
    </border>
    <border>
      <left style="hair">
        <color indexed="49"/>
      </left>
      <right style="hair">
        <color indexed="49"/>
      </right>
      <top style="medium">
        <color indexed="64"/>
      </top>
      <bottom style="medium">
        <color indexed="64"/>
      </bottom>
      <diagonal/>
    </border>
    <border>
      <left style="hair">
        <color indexed="49"/>
      </left>
      <right style="hair">
        <color indexed="49"/>
      </right>
      <top style="medium">
        <color indexed="64"/>
      </top>
      <bottom/>
      <diagonal/>
    </border>
    <border>
      <left style="hair">
        <color indexed="40"/>
      </left>
      <right style="hair">
        <color indexed="49"/>
      </right>
      <top style="medium">
        <color indexed="64"/>
      </top>
      <bottom style="hair">
        <color indexed="40"/>
      </bottom>
      <diagonal/>
    </border>
    <border>
      <left/>
      <right style="hair">
        <color indexed="40"/>
      </right>
      <top style="medium">
        <color indexed="64"/>
      </top>
      <bottom style="hair">
        <color indexed="40"/>
      </bottom>
      <diagonal/>
    </border>
    <border>
      <left/>
      <right style="medium">
        <color indexed="64"/>
      </right>
      <top style="medium">
        <color indexed="64"/>
      </top>
      <bottom style="hair">
        <color indexed="40"/>
      </bottom>
      <diagonal/>
    </border>
    <border>
      <left/>
      <right style="hair">
        <color indexed="40"/>
      </right>
      <top style="hair">
        <color indexed="40"/>
      </top>
      <bottom style="medium">
        <color indexed="64"/>
      </bottom>
      <diagonal/>
    </border>
    <border>
      <left/>
      <right style="medium">
        <color indexed="64"/>
      </right>
      <top style="hair">
        <color indexed="40"/>
      </top>
      <bottom style="medium">
        <color indexed="64"/>
      </bottom>
      <diagonal/>
    </border>
    <border>
      <left style="medium">
        <color indexed="64"/>
      </left>
      <right style="hair">
        <color indexed="49"/>
      </right>
      <top/>
      <bottom style="medium">
        <color indexed="64"/>
      </bottom>
      <diagonal/>
    </border>
    <border>
      <left/>
      <right style="hair">
        <color indexed="49"/>
      </right>
      <top/>
      <bottom style="medium">
        <color indexed="64"/>
      </bottom>
      <diagonal/>
    </border>
    <border>
      <left/>
      <right style="hair">
        <color indexed="49"/>
      </right>
      <top style="medium">
        <color indexed="64"/>
      </top>
      <bottom style="hair">
        <color indexed="49"/>
      </bottom>
      <diagonal/>
    </border>
    <border>
      <left/>
      <right style="medium">
        <color indexed="64"/>
      </right>
      <top style="dotted">
        <color indexed="40"/>
      </top>
      <bottom style="hair">
        <color indexed="49"/>
      </bottom>
      <diagonal/>
    </border>
    <border>
      <left style="medium">
        <color indexed="64"/>
      </left>
      <right style="hair">
        <color indexed="49"/>
      </right>
      <top style="hair">
        <color indexed="49"/>
      </top>
      <bottom style="hair">
        <color indexed="49"/>
      </bottom>
      <diagonal/>
    </border>
    <border>
      <left/>
      <right style="hair">
        <color indexed="49"/>
      </right>
      <top/>
      <bottom style="hair">
        <color indexed="40"/>
      </bottom>
      <diagonal/>
    </border>
    <border>
      <left style="medium">
        <color indexed="64"/>
      </left>
      <right style="hair">
        <color indexed="49"/>
      </right>
      <top/>
      <bottom style="hair">
        <color indexed="49"/>
      </bottom>
      <diagonal/>
    </border>
    <border>
      <left style="hair">
        <color indexed="40"/>
      </left>
      <right style="hair">
        <color indexed="49"/>
      </right>
      <top style="dotted">
        <color indexed="40"/>
      </top>
      <bottom style="hair">
        <color indexed="40"/>
      </bottom>
      <diagonal/>
    </border>
    <border>
      <left/>
      <right style="hair">
        <color indexed="49"/>
      </right>
      <top style="dotted">
        <color indexed="40"/>
      </top>
      <bottom style="hair">
        <color indexed="40"/>
      </bottom>
      <diagonal/>
    </border>
    <border>
      <left/>
      <right style="medium">
        <color indexed="64"/>
      </right>
      <top style="dotted">
        <color indexed="40"/>
      </top>
      <bottom style="hair">
        <color indexed="40"/>
      </bottom>
      <diagonal/>
    </border>
    <border>
      <left style="hair">
        <color indexed="40"/>
      </left>
      <right style="hair">
        <color indexed="49"/>
      </right>
      <top style="hair">
        <color indexed="40"/>
      </top>
      <bottom style="hair">
        <color indexed="40"/>
      </bottom>
      <diagonal/>
    </border>
    <border>
      <left/>
      <right style="hair">
        <color indexed="49"/>
      </right>
      <top style="hair">
        <color indexed="40"/>
      </top>
      <bottom style="hair">
        <color indexed="40"/>
      </bottom>
      <diagonal/>
    </border>
    <border>
      <left/>
      <right style="medium">
        <color indexed="64"/>
      </right>
      <top style="hair">
        <color indexed="40"/>
      </top>
      <bottom style="hair">
        <color indexed="40"/>
      </bottom>
      <diagonal/>
    </border>
    <border>
      <left/>
      <right style="hair">
        <color indexed="49"/>
      </right>
      <top style="hair">
        <color indexed="40"/>
      </top>
      <bottom style="medium">
        <color indexed="64"/>
      </bottom>
      <diagonal/>
    </border>
    <border>
      <left style="hair">
        <color indexed="49"/>
      </left>
      <right style="hair">
        <color indexed="49"/>
      </right>
      <top style="medium">
        <color indexed="64"/>
      </top>
      <bottom style="hair">
        <color indexed="49"/>
      </bottom>
      <diagonal/>
    </border>
    <border>
      <left style="hair">
        <color indexed="49"/>
      </left>
      <right style="hair">
        <color indexed="49"/>
      </right>
      <top/>
      <bottom style="hair">
        <color indexed="49"/>
      </bottom>
      <diagonal/>
    </border>
    <border>
      <left style="hair">
        <color indexed="49"/>
      </left>
      <right style="hair">
        <color indexed="49"/>
      </right>
      <top style="hair">
        <color indexed="49"/>
      </top>
      <bottom style="dotted">
        <color indexed="40"/>
      </bottom>
      <diagonal/>
    </border>
    <border>
      <left style="dotted">
        <color indexed="40"/>
      </left>
      <right style="hair">
        <color indexed="49"/>
      </right>
      <top style="dotted">
        <color indexed="40"/>
      </top>
      <bottom/>
      <diagonal/>
    </border>
    <border>
      <left style="hair">
        <color indexed="49"/>
      </left>
      <right style="hair">
        <color indexed="49"/>
      </right>
      <top style="dotted">
        <color indexed="40"/>
      </top>
      <bottom/>
      <diagonal/>
    </border>
    <border>
      <left style="hair">
        <color indexed="49"/>
      </left>
      <right style="hair">
        <color indexed="49"/>
      </right>
      <top/>
      <bottom/>
      <diagonal/>
    </border>
    <border>
      <left style="hair">
        <color indexed="49"/>
      </left>
      <right style="hair">
        <color indexed="49"/>
      </right>
      <top style="hair">
        <color indexed="40"/>
      </top>
      <bottom style="hair">
        <color indexed="40"/>
      </bottom>
      <diagonal/>
    </border>
    <border>
      <left style="hair">
        <color indexed="40"/>
      </left>
      <right style="hair">
        <color indexed="49"/>
      </right>
      <top style="hair">
        <color indexed="40"/>
      </top>
      <bottom/>
      <diagonal/>
    </border>
    <border>
      <left style="hair">
        <color indexed="49"/>
      </left>
      <right style="hair">
        <color indexed="49"/>
      </right>
      <top style="hair">
        <color indexed="40"/>
      </top>
      <bottom/>
      <diagonal/>
    </border>
    <border>
      <left/>
      <right style="medium">
        <color indexed="64"/>
      </right>
      <top style="hair">
        <color indexed="40"/>
      </top>
      <bottom/>
      <diagonal/>
    </border>
    <border>
      <left/>
      <right style="hair">
        <color indexed="49"/>
      </right>
      <top style="hair">
        <color indexed="49"/>
      </top>
      <bottom/>
      <diagonal/>
    </border>
    <border>
      <left/>
      <right style="hair">
        <color indexed="49"/>
      </right>
      <top style="hair">
        <color indexed="49"/>
      </top>
      <bottom style="dotted">
        <color indexed="40"/>
      </bottom>
      <diagonal/>
    </border>
    <border>
      <left style="hair">
        <color indexed="49"/>
      </left>
      <right style="hair">
        <color indexed="49"/>
      </right>
      <top style="hair">
        <color indexed="49"/>
      </top>
      <bottom style="medium">
        <color indexed="64"/>
      </bottom>
      <diagonal/>
    </border>
    <border>
      <left/>
      <right style="medium">
        <color indexed="64"/>
      </right>
      <top style="hair">
        <color indexed="49"/>
      </top>
      <bottom style="medium">
        <color indexed="64"/>
      </bottom>
      <diagonal/>
    </border>
    <border>
      <left style="hair">
        <color indexed="49"/>
      </left>
      <right style="hair">
        <color indexed="49"/>
      </right>
      <top/>
      <bottom style="thin">
        <color indexed="64"/>
      </bottom>
      <diagonal/>
    </border>
    <border>
      <left/>
      <right style="hair">
        <color indexed="49"/>
      </right>
      <top style="thin">
        <color indexed="64"/>
      </top>
      <bottom style="thin">
        <color indexed="64"/>
      </bottom>
      <diagonal/>
    </border>
    <border>
      <left style="hair">
        <color indexed="49"/>
      </left>
      <right style="hair">
        <color indexed="49"/>
      </right>
      <top style="thin">
        <color indexed="64"/>
      </top>
      <bottom style="thin">
        <color indexed="64"/>
      </bottom>
      <diagonal/>
    </border>
    <border>
      <left style="dotted">
        <color indexed="40"/>
      </left>
      <right style="hair">
        <color indexed="49"/>
      </right>
      <top style="thin">
        <color indexed="64"/>
      </top>
      <bottom style="thin">
        <color indexed="64"/>
      </bottom>
      <diagonal/>
    </border>
    <border>
      <left/>
      <right style="medium">
        <color indexed="64"/>
      </right>
      <top style="thin">
        <color indexed="64"/>
      </top>
      <bottom style="thin">
        <color indexed="64"/>
      </bottom>
      <diagonal/>
    </border>
    <border>
      <left/>
      <right style="hair">
        <color indexed="49"/>
      </right>
      <top style="dotted">
        <color indexed="40"/>
      </top>
      <bottom/>
      <diagonal/>
    </border>
    <border>
      <left style="hair">
        <color indexed="49"/>
      </left>
      <right style="hair">
        <color indexed="49"/>
      </right>
      <top style="dotted">
        <color indexed="40"/>
      </top>
      <bottom style="dotted">
        <color indexed="40"/>
      </bottom>
      <diagonal/>
    </border>
    <border>
      <left style="hair">
        <color indexed="49"/>
      </left>
      <right style="hair">
        <color indexed="49"/>
      </right>
      <top/>
      <bottom style="dotted">
        <color indexed="49"/>
      </bottom>
      <diagonal/>
    </border>
    <border>
      <left/>
      <right style="hair">
        <color indexed="49"/>
      </right>
      <top style="thin">
        <color indexed="64"/>
      </top>
      <bottom/>
      <diagonal/>
    </border>
    <border>
      <left style="hair">
        <color indexed="49"/>
      </left>
      <right style="hair">
        <color indexed="49"/>
      </right>
      <top style="thin">
        <color indexed="64"/>
      </top>
      <bottom/>
      <diagonal/>
    </border>
    <border>
      <left style="hair">
        <color indexed="40"/>
      </left>
      <right style="hair">
        <color indexed="49"/>
      </right>
      <top style="medium">
        <color indexed="64"/>
      </top>
      <bottom style="thin">
        <color indexed="64"/>
      </bottom>
      <diagonal/>
    </border>
    <border>
      <left style="hair">
        <color indexed="49"/>
      </left>
      <right style="hair">
        <color indexed="49"/>
      </right>
      <top style="medium">
        <color indexed="64"/>
      </top>
      <bottom style="thin">
        <color indexed="64"/>
      </bottom>
      <diagonal/>
    </border>
    <border>
      <left/>
      <right style="hair">
        <color indexed="40"/>
      </right>
      <top style="medium">
        <color indexed="64"/>
      </top>
      <bottom style="thin">
        <color indexed="64"/>
      </bottom>
      <diagonal/>
    </border>
    <border>
      <left style="medium">
        <color indexed="64"/>
      </left>
      <right style="medium">
        <color indexed="64"/>
      </right>
      <top style="dotted">
        <color indexed="40"/>
      </top>
      <bottom style="hair">
        <color indexed="40"/>
      </bottom>
      <diagonal/>
    </border>
    <border>
      <left style="medium">
        <color indexed="64"/>
      </left>
      <right style="medium">
        <color indexed="64"/>
      </right>
      <top/>
      <bottom style="dotted">
        <color indexed="40"/>
      </bottom>
      <diagonal/>
    </border>
    <border>
      <left style="medium">
        <color indexed="64"/>
      </left>
      <right style="hair">
        <color indexed="40"/>
      </right>
      <top/>
      <bottom style="hair">
        <color indexed="40"/>
      </bottom>
      <diagonal/>
    </border>
    <border>
      <left/>
      <right style="hair">
        <color indexed="49"/>
      </right>
      <top/>
      <bottom style="thin">
        <color indexed="64"/>
      </bottom>
      <diagonal/>
    </border>
    <border>
      <left style="dotted">
        <color indexed="40"/>
      </left>
      <right style="hair">
        <color indexed="49"/>
      </right>
      <top/>
      <bottom style="medium">
        <color indexed="64"/>
      </bottom>
      <diagonal/>
    </border>
    <border>
      <left style="hair">
        <color indexed="49"/>
      </left>
      <right style="hair">
        <color indexed="49"/>
      </right>
      <top/>
      <bottom style="medium">
        <color indexed="64"/>
      </bottom>
      <diagonal/>
    </border>
    <border>
      <left/>
      <right style="thick">
        <color indexed="64"/>
      </right>
      <top style="medium">
        <color indexed="64"/>
      </top>
      <bottom style="thin">
        <color indexed="64"/>
      </bottom>
      <diagonal/>
    </border>
    <border>
      <left style="dotted">
        <color indexed="40"/>
      </left>
      <right/>
      <top/>
      <bottom style="dotted">
        <color indexed="49"/>
      </bottom>
      <diagonal/>
    </border>
    <border>
      <left style="dotted">
        <color indexed="40"/>
      </left>
      <right style="dotted">
        <color indexed="40"/>
      </right>
      <top style="dotted">
        <color indexed="49"/>
      </top>
      <bottom style="dotted">
        <color indexed="49"/>
      </bottom>
      <diagonal/>
    </border>
    <border>
      <left style="hair">
        <color indexed="40"/>
      </left>
      <right style="hair">
        <color indexed="40"/>
      </right>
      <top style="hair">
        <color indexed="44"/>
      </top>
      <bottom style="hair">
        <color indexed="40"/>
      </bottom>
      <diagonal/>
    </border>
    <border>
      <left style="hair">
        <color indexed="40"/>
      </left>
      <right style="hair">
        <color indexed="40"/>
      </right>
      <top style="hair">
        <color indexed="49"/>
      </top>
      <bottom style="hair">
        <color indexed="44"/>
      </bottom>
      <diagonal/>
    </border>
    <border>
      <left style="hair">
        <color indexed="40"/>
      </left>
      <right style="hair">
        <color indexed="44"/>
      </right>
      <top style="hair">
        <color indexed="40"/>
      </top>
      <bottom style="hair">
        <color indexed="44"/>
      </bottom>
      <diagonal/>
    </border>
    <border>
      <left/>
      <right style="dotted">
        <color indexed="40"/>
      </right>
      <top style="medium">
        <color indexed="64"/>
      </top>
      <bottom style="thin">
        <color indexed="64"/>
      </bottom>
      <diagonal/>
    </border>
    <border>
      <left/>
      <right style="dotted">
        <color indexed="49"/>
      </right>
      <top style="thin">
        <color indexed="64"/>
      </top>
      <bottom style="thin">
        <color indexed="64"/>
      </bottom>
      <diagonal/>
    </border>
    <border>
      <left style="medium">
        <color indexed="64"/>
      </left>
      <right style="hair">
        <color indexed="40"/>
      </right>
      <top style="hair">
        <color indexed="40"/>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bottom style="medium">
        <color indexed="64"/>
      </bottom>
      <diagonal/>
    </border>
    <border>
      <left style="medium">
        <color indexed="64"/>
      </left>
      <right style="hair">
        <color indexed="40"/>
      </right>
      <top style="medium">
        <color indexed="64"/>
      </top>
      <bottom style="hair">
        <color indexed="4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dotted">
        <color indexed="40"/>
      </top>
      <bottom style="medium">
        <color indexed="64"/>
      </bottom>
      <diagonal/>
    </border>
    <border>
      <left/>
      <right/>
      <top style="dotted">
        <color indexed="40"/>
      </top>
      <bottom style="medium">
        <color indexed="64"/>
      </bottom>
      <diagonal/>
    </border>
    <border>
      <left/>
      <right style="dotted">
        <color indexed="40"/>
      </right>
      <top style="dotted">
        <color indexed="40"/>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medium">
        <color indexed="64"/>
      </right>
      <top style="medium">
        <color indexed="64"/>
      </top>
      <bottom/>
      <diagonal/>
    </border>
    <border>
      <left style="medium">
        <color indexed="64"/>
      </left>
      <right style="dotted">
        <color indexed="40"/>
      </right>
      <top style="thin">
        <color indexed="64"/>
      </top>
      <bottom style="medium">
        <color indexed="64"/>
      </bottom>
      <diagonal/>
    </border>
    <border>
      <left style="medium">
        <color indexed="64"/>
      </left>
      <right style="dotted">
        <color indexed="40"/>
      </right>
      <top style="thin">
        <color indexed="64"/>
      </top>
      <bottom style="dotted">
        <color indexed="40"/>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ck">
        <color indexed="64"/>
      </left>
      <right style="dashed">
        <color indexed="49"/>
      </right>
      <top style="thick">
        <color indexed="64"/>
      </top>
      <bottom style="dashed">
        <color indexed="49"/>
      </bottom>
      <diagonal/>
    </border>
    <border>
      <left style="thick">
        <color indexed="64"/>
      </left>
      <right style="dashed">
        <color indexed="49"/>
      </right>
      <top style="dashed">
        <color indexed="49"/>
      </top>
      <bottom style="thick">
        <color indexed="64"/>
      </bottom>
      <diagonal/>
    </border>
    <border>
      <left style="medium">
        <color indexed="64"/>
      </left>
      <right style="dashed">
        <color indexed="49"/>
      </right>
      <top style="medium">
        <color indexed="64"/>
      </top>
      <bottom style="dashed">
        <color indexed="49"/>
      </bottom>
      <diagonal/>
    </border>
    <border>
      <left style="medium">
        <color indexed="64"/>
      </left>
      <right style="dashed">
        <color indexed="49"/>
      </right>
      <top style="dashed">
        <color indexed="49"/>
      </top>
      <bottom style="medium">
        <color indexed="64"/>
      </bottom>
      <diagonal/>
    </border>
    <border>
      <left style="medium">
        <color indexed="64"/>
      </left>
      <right style="dotted">
        <color indexed="40"/>
      </right>
      <top style="thin">
        <color indexed="64"/>
      </top>
      <bottom/>
      <diagonal/>
    </border>
    <border>
      <left style="medium">
        <color indexed="64"/>
      </left>
      <right style="dotted">
        <color indexed="40"/>
      </right>
      <top style="thin">
        <color indexed="64"/>
      </top>
      <bottom style="thin">
        <color indexed="64"/>
      </bottom>
      <diagonal/>
    </border>
    <border>
      <left style="medium">
        <color indexed="64"/>
      </left>
      <right/>
      <top style="dotted">
        <color indexed="40"/>
      </top>
      <bottom style="thin">
        <color indexed="64"/>
      </bottom>
      <diagonal/>
    </border>
    <border>
      <left/>
      <right/>
      <top style="dotted">
        <color indexed="40"/>
      </top>
      <bottom style="thin">
        <color indexed="64"/>
      </bottom>
      <diagonal/>
    </border>
    <border>
      <left/>
      <right style="dotted">
        <color indexed="40"/>
      </right>
      <top style="dotted">
        <color indexed="40"/>
      </top>
      <bottom style="thin">
        <color indexed="64"/>
      </bottom>
      <diagonal/>
    </border>
    <border>
      <left style="medium">
        <color indexed="64"/>
      </left>
      <right/>
      <top style="medium">
        <color indexed="64"/>
      </top>
      <bottom style="dashed">
        <color indexed="49"/>
      </bottom>
      <diagonal/>
    </border>
    <border>
      <left/>
      <right/>
      <top style="medium">
        <color indexed="64"/>
      </top>
      <bottom style="dashed">
        <color indexed="49"/>
      </bottom>
      <diagonal/>
    </border>
    <border>
      <left/>
      <right style="dashed">
        <color indexed="49"/>
      </right>
      <top style="medium">
        <color indexed="64"/>
      </top>
      <bottom style="dashed">
        <color indexed="49"/>
      </bottom>
      <diagonal/>
    </border>
    <border>
      <left style="medium">
        <color indexed="64"/>
      </left>
      <right/>
      <top style="medium">
        <color indexed="64"/>
      </top>
      <bottom/>
      <diagonal/>
    </border>
    <border>
      <left/>
      <right style="dotted">
        <color indexed="40"/>
      </right>
      <top style="medium">
        <color indexed="64"/>
      </top>
      <bottom/>
      <diagonal/>
    </border>
    <border>
      <left style="medium">
        <color indexed="64"/>
      </left>
      <right/>
      <top style="medium">
        <color indexed="64"/>
      </top>
      <bottom style="dotted">
        <color indexed="40"/>
      </bottom>
      <diagonal/>
    </border>
    <border>
      <left/>
      <right/>
      <top style="medium">
        <color indexed="64"/>
      </top>
      <bottom style="dotted">
        <color indexed="40"/>
      </bottom>
      <diagonal/>
    </border>
    <border>
      <left/>
      <right style="dotted">
        <color indexed="40"/>
      </right>
      <top style="medium">
        <color indexed="64"/>
      </top>
      <bottom style="dotted">
        <color indexed="40"/>
      </bottom>
      <diagonal/>
    </border>
    <border>
      <left style="thin">
        <color indexed="64"/>
      </left>
      <right style="medium">
        <color indexed="64"/>
      </right>
      <top/>
      <bottom style="medium">
        <color indexed="64"/>
      </bottom>
      <diagonal/>
    </border>
    <border>
      <left style="medium">
        <color indexed="64"/>
      </left>
      <right style="thin">
        <color indexed="64"/>
      </right>
      <top/>
      <bottom style="dotted">
        <color indexed="40"/>
      </bottom>
      <diagonal/>
    </border>
    <border>
      <left style="thin">
        <color indexed="64"/>
      </left>
      <right style="thin">
        <color indexed="64"/>
      </right>
      <top/>
      <bottom style="dotted">
        <color indexed="40"/>
      </bottom>
      <diagonal/>
    </border>
    <border>
      <left style="medium">
        <color indexed="64"/>
      </left>
      <right style="thin">
        <color indexed="64"/>
      </right>
      <top style="thin">
        <color indexed="64"/>
      </top>
      <bottom style="medium">
        <color indexed="64"/>
      </bottom>
      <diagonal/>
    </border>
    <border>
      <left style="medium">
        <color indexed="64"/>
      </left>
      <right/>
      <top/>
      <bottom style="dotted">
        <color indexed="40"/>
      </bottom>
      <diagonal/>
    </border>
  </borders>
  <cellStyleXfs count="9">
    <xf numFmtId="0" fontId="0" fillId="0" borderId="0"/>
    <xf numFmtId="0" fontId="19" fillId="0" borderId="0"/>
    <xf numFmtId="0" fontId="9" fillId="0" borderId="0"/>
    <xf numFmtId="0" fontId="19" fillId="0" borderId="0"/>
    <xf numFmtId="9" fontId="18" fillId="0" borderId="0" applyFont="0" applyFill="0" applyBorder="0" applyAlignment="0" applyProtection="0"/>
    <xf numFmtId="43" fontId="18" fillId="0" borderId="0" applyFont="0" applyFill="0" applyBorder="0" applyAlignment="0" applyProtection="0"/>
    <xf numFmtId="43" fontId="9" fillId="0" borderId="0" applyFont="0" applyFill="0" applyBorder="0" applyAlignment="0" applyProtection="0"/>
    <xf numFmtId="43" fontId="19" fillId="0" borderId="0" applyFont="0" applyFill="0" applyBorder="0" applyAlignment="0" applyProtection="0"/>
    <xf numFmtId="43" fontId="18" fillId="0" borderId="0" applyFont="0" applyFill="0" applyBorder="0" applyAlignment="0" applyProtection="0"/>
  </cellStyleXfs>
  <cellXfs count="1882">
    <xf numFmtId="0" fontId="0" fillId="0" borderId="0" xfId="0"/>
    <xf numFmtId="0" fontId="3" fillId="0" borderId="0" xfId="2" applyFont="1" applyFill="1" applyAlignment="1">
      <alignment vertical="center"/>
    </xf>
    <xf numFmtId="0" fontId="11" fillId="0" borderId="0" xfId="2" applyFont="1" applyFill="1" applyAlignment="1">
      <alignment vertical="center"/>
    </xf>
    <xf numFmtId="0" fontId="4" fillId="0" borderId="0" xfId="2" applyFont="1" applyFill="1" applyBorder="1" applyAlignment="1">
      <alignment vertical="center"/>
    </xf>
    <xf numFmtId="0" fontId="4" fillId="0" borderId="0" xfId="2" applyNumberFormat="1" applyFont="1" applyFill="1" applyBorder="1" applyAlignment="1">
      <alignment horizontal="center" vertical="center" wrapText="1" shrinkToFit="1"/>
    </xf>
    <xf numFmtId="0" fontId="4" fillId="0" borderId="0" xfId="2" applyFont="1" applyFill="1" applyAlignment="1">
      <alignment vertical="center"/>
    </xf>
    <xf numFmtId="0" fontId="4" fillId="0" borderId="0" xfId="2" applyFont="1" applyFill="1" applyAlignment="1">
      <alignment horizontal="center" vertical="center" wrapText="1" shrinkToFit="1"/>
    </xf>
    <xf numFmtId="0" fontId="4" fillId="0" borderId="1" xfId="2" applyFont="1" applyFill="1" applyBorder="1" applyAlignment="1">
      <alignment horizontal="center" vertical="center"/>
    </xf>
    <xf numFmtId="0" fontId="4" fillId="0" borderId="2" xfId="2" applyFont="1" applyFill="1" applyBorder="1" applyAlignment="1">
      <alignment horizontal="center" vertical="center"/>
    </xf>
    <xf numFmtId="0" fontId="4" fillId="0" borderId="3" xfId="2" applyNumberFormat="1" applyFont="1" applyFill="1" applyBorder="1" applyAlignment="1">
      <alignment horizontal="center" vertical="center" wrapText="1" shrinkToFit="1"/>
    </xf>
    <xf numFmtId="4" fontId="4" fillId="0" borderId="4" xfId="2" applyNumberFormat="1" applyFont="1" applyFill="1" applyBorder="1" applyAlignment="1">
      <alignment horizontal="center" vertical="center"/>
    </xf>
    <xf numFmtId="0" fontId="4" fillId="0" borderId="4" xfId="2" applyFont="1" applyFill="1" applyBorder="1" applyAlignment="1">
      <alignment horizontal="center" vertical="center"/>
    </xf>
    <xf numFmtId="0" fontId="4" fillId="0" borderId="5" xfId="2" applyFont="1" applyFill="1" applyBorder="1" applyAlignment="1">
      <alignment horizontal="center" vertical="center"/>
    </xf>
    <xf numFmtId="0" fontId="4" fillId="0" borderId="5" xfId="2" applyFont="1" applyFill="1" applyBorder="1" applyAlignment="1">
      <alignment vertical="center" wrapText="1" shrinkToFit="1"/>
    </xf>
    <xf numFmtId="0" fontId="4" fillId="0" borderId="6" xfId="2" applyNumberFormat="1" applyFont="1" applyFill="1" applyBorder="1" applyAlignment="1">
      <alignment horizontal="center" vertical="center" wrapText="1" shrinkToFit="1"/>
    </xf>
    <xf numFmtId="4" fontId="4" fillId="0" borderId="5" xfId="2" applyNumberFormat="1" applyFont="1" applyFill="1" applyBorder="1" applyAlignment="1">
      <alignment horizontal="center" vertical="center"/>
    </xf>
    <xf numFmtId="0" fontId="4" fillId="0" borderId="7" xfId="2" applyFont="1" applyFill="1" applyBorder="1" applyAlignment="1">
      <alignment horizontal="center" vertical="center" wrapText="1" shrinkToFit="1"/>
    </xf>
    <xf numFmtId="4" fontId="4" fillId="0" borderId="0" xfId="2" applyNumberFormat="1" applyFont="1" applyFill="1" applyAlignment="1">
      <alignment vertical="center"/>
    </xf>
    <xf numFmtId="0" fontId="4" fillId="0" borderId="8" xfId="2" applyFont="1" applyFill="1" applyBorder="1" applyAlignment="1">
      <alignment horizontal="center" vertical="center"/>
    </xf>
    <xf numFmtId="0" fontId="4" fillId="0" borderId="8" xfId="2" applyFont="1" applyFill="1" applyBorder="1" applyAlignment="1">
      <alignment vertical="center" wrapText="1" shrinkToFit="1"/>
    </xf>
    <xf numFmtId="0" fontId="4" fillId="0" borderId="9" xfId="2" applyNumberFormat="1" applyFont="1" applyFill="1" applyBorder="1" applyAlignment="1">
      <alignment horizontal="center" vertical="center" wrapText="1" shrinkToFit="1"/>
    </xf>
    <xf numFmtId="4" fontId="4" fillId="0" borderId="8" xfId="2" applyNumberFormat="1" applyFont="1" applyFill="1" applyBorder="1" applyAlignment="1">
      <alignment horizontal="center" vertical="center"/>
    </xf>
    <xf numFmtId="0" fontId="4" fillId="0" borderId="10" xfId="2" applyFont="1" applyFill="1" applyBorder="1" applyAlignment="1">
      <alignment horizontal="center" vertical="center" wrapText="1" shrinkToFit="1"/>
    </xf>
    <xf numFmtId="0" fontId="4" fillId="2" borderId="11" xfId="2" applyFont="1" applyFill="1" applyBorder="1" applyAlignment="1">
      <alignment vertical="center" wrapText="1" shrinkToFit="1"/>
    </xf>
    <xf numFmtId="4" fontId="6" fillId="0" borderId="3" xfId="2" applyNumberFormat="1" applyFont="1" applyFill="1" applyBorder="1" applyAlignment="1">
      <alignment horizontal="center" vertical="center"/>
    </xf>
    <xf numFmtId="4" fontId="6" fillId="0" borderId="4" xfId="2" applyNumberFormat="1" applyFont="1" applyFill="1" applyBorder="1" applyAlignment="1">
      <alignment horizontal="center" vertical="center"/>
    </xf>
    <xf numFmtId="0" fontId="6" fillId="0" borderId="4" xfId="2" applyFont="1" applyFill="1" applyBorder="1" applyAlignment="1">
      <alignment horizontal="center" vertical="center"/>
    </xf>
    <xf numFmtId="0" fontId="4" fillId="0" borderId="12" xfId="2" applyFont="1" applyFill="1" applyBorder="1" applyAlignment="1">
      <alignment horizontal="center" vertical="center"/>
    </xf>
    <xf numFmtId="0" fontId="4" fillId="0" borderId="12" xfId="2" applyFont="1" applyFill="1" applyBorder="1" applyAlignment="1">
      <alignment vertical="center" wrapText="1" shrinkToFit="1"/>
    </xf>
    <xf numFmtId="0" fontId="4" fillId="0" borderId="13" xfId="2" applyNumberFormat="1" applyFont="1" applyFill="1" applyBorder="1" applyAlignment="1">
      <alignment horizontal="center" vertical="center" wrapText="1" shrinkToFit="1"/>
    </xf>
    <xf numFmtId="4" fontId="4" fillId="0" borderId="12" xfId="2" applyNumberFormat="1" applyFont="1" applyFill="1" applyBorder="1" applyAlignment="1">
      <alignment horizontal="center" vertical="center"/>
    </xf>
    <xf numFmtId="0" fontId="4" fillId="2" borderId="8" xfId="2" applyNumberFormat="1" applyFont="1" applyFill="1" applyBorder="1" applyAlignment="1">
      <alignment horizontal="left" vertical="center" wrapText="1" shrinkToFit="1"/>
    </xf>
    <xf numFmtId="0" fontId="4" fillId="2" borderId="8" xfId="2" applyFont="1" applyFill="1" applyBorder="1" applyAlignment="1">
      <alignment vertical="center" wrapText="1" shrinkToFit="1"/>
    </xf>
    <xf numFmtId="0" fontId="4" fillId="0" borderId="8" xfId="2" applyFont="1" applyFill="1" applyBorder="1" applyAlignment="1">
      <alignment horizontal="center" vertical="center" wrapText="1" shrinkToFit="1"/>
    </xf>
    <xf numFmtId="0" fontId="4" fillId="0" borderId="8" xfId="2" applyNumberFormat="1" applyFont="1" applyFill="1" applyBorder="1" applyAlignment="1">
      <alignment horizontal="center" vertical="center" wrapText="1" shrinkToFit="1"/>
    </xf>
    <xf numFmtId="0" fontId="4" fillId="0" borderId="14" xfId="2" applyNumberFormat="1" applyFont="1" applyFill="1" applyBorder="1" applyAlignment="1">
      <alignment horizontal="center" vertical="center" wrapText="1" shrinkToFit="1"/>
    </xf>
    <xf numFmtId="0" fontId="4" fillId="0" borderId="11" xfId="2" applyNumberFormat="1" applyFont="1" applyFill="1" applyBorder="1" applyAlignment="1">
      <alignment horizontal="center" vertical="center" wrapText="1" shrinkToFit="1"/>
    </xf>
    <xf numFmtId="4" fontId="4" fillId="0" borderId="11" xfId="2" applyNumberFormat="1" applyFont="1" applyFill="1" applyBorder="1" applyAlignment="1">
      <alignment horizontal="center" vertical="center"/>
    </xf>
    <xf numFmtId="0" fontId="4" fillId="0" borderId="15" xfId="2" applyFont="1" applyFill="1" applyBorder="1" applyAlignment="1">
      <alignment horizontal="center" vertical="center" wrapText="1" shrinkToFit="1"/>
    </xf>
    <xf numFmtId="0" fontId="4" fillId="0" borderId="12" xfId="2" applyFont="1" applyFill="1" applyBorder="1" applyAlignment="1">
      <alignment horizontal="center" vertical="center" wrapText="1" shrinkToFit="1"/>
    </xf>
    <xf numFmtId="0" fontId="4" fillId="0" borderId="12" xfId="2" applyNumberFormat="1" applyFont="1" applyFill="1" applyBorder="1" applyAlignment="1">
      <alignment horizontal="center" vertical="center" wrapText="1" shrinkToFit="1"/>
    </xf>
    <xf numFmtId="4" fontId="4" fillId="0" borderId="13" xfId="2" applyNumberFormat="1" applyFont="1" applyFill="1" applyBorder="1" applyAlignment="1">
      <alignment horizontal="center" vertical="center"/>
    </xf>
    <xf numFmtId="0" fontId="4" fillId="0" borderId="16" xfId="2" applyFont="1" applyFill="1" applyBorder="1" applyAlignment="1">
      <alignment horizontal="center" vertical="center" wrapText="1" shrinkToFit="1"/>
    </xf>
    <xf numFmtId="0" fontId="4" fillId="0" borderId="17" xfId="2" applyFont="1" applyFill="1" applyBorder="1" applyAlignment="1">
      <alignment horizontal="center" vertical="center"/>
    </xf>
    <xf numFmtId="0" fontId="4" fillId="0" borderId="18" xfId="2" applyFont="1" applyFill="1" applyBorder="1" applyAlignment="1">
      <alignment horizontal="center" vertical="center"/>
    </xf>
    <xf numFmtId="0" fontId="4" fillId="0" borderId="19" xfId="2" applyFont="1" applyFill="1" applyBorder="1" applyAlignment="1">
      <alignment horizontal="center" vertical="center"/>
    </xf>
    <xf numFmtId="2" fontId="4" fillId="0" borderId="19" xfId="2" applyNumberFormat="1" applyFont="1" applyFill="1" applyBorder="1" applyAlignment="1">
      <alignment horizontal="center" vertical="center"/>
    </xf>
    <xf numFmtId="4" fontId="4" fillId="0" borderId="20" xfId="2" applyNumberFormat="1" applyFont="1" applyFill="1" applyBorder="1" applyAlignment="1">
      <alignment horizontal="center" vertical="center"/>
    </xf>
    <xf numFmtId="4" fontId="4" fillId="0" borderId="9" xfId="2" applyNumberFormat="1" applyFont="1" applyFill="1" applyBorder="1" applyAlignment="1">
      <alignment horizontal="center" vertical="center"/>
    </xf>
    <xf numFmtId="4" fontId="4" fillId="0" borderId="8" xfId="2" applyNumberFormat="1" applyFont="1" applyFill="1" applyBorder="1" applyAlignment="1">
      <alignment horizontal="center" vertical="center" wrapText="1"/>
    </xf>
    <xf numFmtId="4" fontId="4" fillId="0" borderId="9" xfId="2" applyNumberFormat="1" applyFont="1" applyFill="1" applyBorder="1" applyAlignment="1">
      <alignment horizontal="center" vertical="center" wrapText="1"/>
    </xf>
    <xf numFmtId="0" fontId="8" fillId="0" borderId="9" xfId="2" applyNumberFormat="1" applyFont="1" applyFill="1" applyBorder="1" applyAlignment="1">
      <alignment horizontal="center" vertical="center" wrapText="1" shrinkToFit="1"/>
    </xf>
    <xf numFmtId="4" fontId="8" fillId="0" borderId="8" xfId="2" applyNumberFormat="1" applyFont="1" applyFill="1" applyBorder="1" applyAlignment="1">
      <alignment horizontal="center" vertical="center"/>
    </xf>
    <xf numFmtId="0" fontId="8" fillId="0" borderId="8" xfId="2" applyFont="1" applyFill="1" applyBorder="1" applyAlignment="1">
      <alignment horizontal="center" vertical="center" wrapText="1" shrinkToFit="1"/>
    </xf>
    <xf numFmtId="0" fontId="4" fillId="0" borderId="8" xfId="2" applyFont="1" applyFill="1" applyBorder="1" applyAlignment="1">
      <alignment vertical="center"/>
    </xf>
    <xf numFmtId="0" fontId="4" fillId="0" borderId="21" xfId="2" applyFont="1" applyFill="1" applyBorder="1" applyAlignment="1">
      <alignment horizontal="center" vertical="center" wrapText="1" shrinkToFit="1"/>
    </xf>
    <xf numFmtId="0" fontId="4" fillId="0" borderId="11" xfId="2" applyFont="1" applyFill="1" applyBorder="1" applyAlignment="1">
      <alignment horizontal="center" vertical="center" wrapText="1" shrinkToFit="1"/>
    </xf>
    <xf numFmtId="4" fontId="8" fillId="0" borderId="11" xfId="2" applyNumberFormat="1" applyFont="1" applyFill="1" applyBorder="1" applyAlignment="1">
      <alignment horizontal="center" vertical="center"/>
    </xf>
    <xf numFmtId="0" fontId="8" fillId="0" borderId="12" xfId="2" applyFont="1" applyFill="1" applyBorder="1" applyAlignment="1">
      <alignment horizontal="center" vertical="center" wrapText="1" shrinkToFit="1"/>
    </xf>
    <xf numFmtId="4" fontId="8" fillId="0" borderId="12" xfId="2" applyNumberFormat="1" applyFont="1" applyFill="1" applyBorder="1" applyAlignment="1">
      <alignment horizontal="center" vertical="center"/>
    </xf>
    <xf numFmtId="4" fontId="8" fillId="0" borderId="13" xfId="2" applyNumberFormat="1" applyFont="1" applyFill="1" applyBorder="1" applyAlignment="1">
      <alignment horizontal="center" vertical="center"/>
    </xf>
    <xf numFmtId="2" fontId="4" fillId="0" borderId="5" xfId="2" applyNumberFormat="1" applyFont="1" applyFill="1" applyBorder="1" applyAlignment="1">
      <alignment horizontal="center" vertical="center"/>
    </xf>
    <xf numFmtId="0" fontId="4" fillId="0" borderId="8" xfId="2" applyFont="1" applyFill="1" applyBorder="1" applyAlignment="1">
      <alignment vertical="center" wrapText="1"/>
    </xf>
    <xf numFmtId="2" fontId="4" fillId="0" borderId="8" xfId="2" applyNumberFormat="1" applyFont="1" applyFill="1" applyBorder="1" applyAlignment="1">
      <alignment horizontal="center" vertical="center"/>
    </xf>
    <xf numFmtId="0" fontId="4" fillId="0" borderId="11" xfId="2" applyFont="1" applyFill="1" applyBorder="1" applyAlignment="1">
      <alignment horizontal="center" vertical="center"/>
    </xf>
    <xf numFmtId="0" fontId="4" fillId="0" borderId="11" xfId="2" applyFont="1" applyFill="1" applyBorder="1" applyAlignment="1">
      <alignment vertical="center" wrapText="1" shrinkToFit="1"/>
    </xf>
    <xf numFmtId="2" fontId="4" fillId="0" borderId="11" xfId="2" applyNumberFormat="1" applyFont="1" applyFill="1" applyBorder="1" applyAlignment="1">
      <alignment horizontal="center" vertical="center"/>
    </xf>
    <xf numFmtId="0" fontId="4" fillId="0" borderId="11" xfId="2" applyFont="1" applyFill="1" applyBorder="1" applyAlignment="1">
      <alignment horizontal="center" vertical="center" wrapText="1"/>
    </xf>
    <xf numFmtId="0" fontId="4" fillId="0" borderId="4" xfId="2" applyFont="1" applyFill="1" applyBorder="1" applyAlignment="1">
      <alignment horizontal="center" vertical="center" wrapText="1" shrinkToFit="1"/>
    </xf>
    <xf numFmtId="0" fontId="4" fillId="2" borderId="5" xfId="2" applyFont="1" applyFill="1" applyBorder="1" applyAlignment="1">
      <alignment horizontal="center" vertical="center"/>
    </xf>
    <xf numFmtId="0" fontId="4" fillId="2" borderId="5" xfId="2" applyFont="1" applyFill="1" applyBorder="1" applyAlignment="1">
      <alignment vertical="center" wrapText="1" shrinkToFit="1"/>
    </xf>
    <xf numFmtId="4" fontId="4" fillId="0" borderId="22" xfId="2" applyNumberFormat="1" applyFont="1" applyFill="1" applyBorder="1" applyAlignment="1">
      <alignment horizontal="center" vertical="center"/>
    </xf>
    <xf numFmtId="0" fontId="4" fillId="0" borderId="12" xfId="2" applyFont="1" applyFill="1" applyBorder="1" applyAlignment="1">
      <alignment horizontal="left" vertical="center"/>
    </xf>
    <xf numFmtId="0" fontId="4" fillId="0" borderId="12" xfId="2" applyFont="1" applyFill="1" applyBorder="1" applyAlignment="1">
      <alignment horizontal="left" vertical="center" wrapText="1" shrinkToFit="1"/>
    </xf>
    <xf numFmtId="0" fontId="4" fillId="0" borderId="12" xfId="2" applyFont="1" applyFill="1" applyBorder="1" applyAlignment="1">
      <alignment horizontal="center" vertical="center" wrapText="1"/>
    </xf>
    <xf numFmtId="2" fontId="4" fillId="0" borderId="12" xfId="2" applyNumberFormat="1" applyFont="1" applyFill="1" applyBorder="1" applyAlignment="1">
      <alignment horizontal="center" vertical="center"/>
    </xf>
    <xf numFmtId="2" fontId="4" fillId="0" borderId="0" xfId="2" applyNumberFormat="1" applyFont="1" applyFill="1" applyBorder="1" applyAlignment="1">
      <alignment horizontal="center" vertical="center"/>
    </xf>
    <xf numFmtId="0" fontId="8" fillId="0" borderId="12" xfId="2" applyFont="1" applyFill="1" applyBorder="1" applyAlignment="1">
      <alignment horizontal="left" vertical="center" wrapText="1" shrinkToFit="1"/>
    </xf>
    <xf numFmtId="0" fontId="4" fillId="0" borderId="5" xfId="2" applyFont="1" applyFill="1" applyBorder="1" applyAlignment="1">
      <alignment horizontal="center" vertical="center" wrapText="1"/>
    </xf>
    <xf numFmtId="0" fontId="4" fillId="0" borderId="8" xfId="2" applyFont="1" applyFill="1" applyBorder="1" applyAlignment="1">
      <alignment horizontal="center" vertical="center" wrapText="1"/>
    </xf>
    <xf numFmtId="0" fontId="4" fillId="0" borderId="8" xfId="2" applyFont="1" applyFill="1" applyBorder="1" applyAlignment="1">
      <alignment horizontal="center" vertical="center" wrapText="1"/>
    </xf>
    <xf numFmtId="0" fontId="4" fillId="0" borderId="11" xfId="2" applyFont="1" applyFill="1" applyBorder="1" applyAlignment="1">
      <alignment horizontal="center" vertical="center" wrapText="1"/>
    </xf>
    <xf numFmtId="0" fontId="8" fillId="0" borderId="5" xfId="2" applyFont="1" applyFill="1" applyBorder="1" applyAlignment="1">
      <alignment horizontal="center" vertical="center" wrapText="1" shrinkToFit="1"/>
    </xf>
    <xf numFmtId="0" fontId="4" fillId="0" borderId="5" xfId="2" applyFont="1" applyFill="1" applyBorder="1" applyAlignment="1">
      <alignment horizontal="center" vertical="center" wrapText="1" shrinkToFit="1"/>
    </xf>
    <xf numFmtId="4" fontId="8" fillId="0" borderId="5" xfId="2" applyNumberFormat="1" applyFont="1" applyFill="1" applyBorder="1" applyAlignment="1">
      <alignment horizontal="center" vertical="center"/>
    </xf>
    <xf numFmtId="4" fontId="8" fillId="0" borderId="6" xfId="2" applyNumberFormat="1" applyFont="1" applyFill="1" applyBorder="1" applyAlignment="1">
      <alignment horizontal="center" vertical="center"/>
    </xf>
    <xf numFmtId="0" fontId="4" fillId="0" borderId="23" xfId="2" applyFont="1" applyFill="1" applyBorder="1" applyAlignment="1">
      <alignment horizontal="center" vertical="center"/>
    </xf>
    <xf numFmtId="4" fontId="8" fillId="0" borderId="24" xfId="2" applyNumberFormat="1" applyFont="1" applyFill="1" applyBorder="1" applyAlignment="1">
      <alignment horizontal="center" vertical="center"/>
    </xf>
    <xf numFmtId="4" fontId="8" fillId="0" borderId="9" xfId="2" applyNumberFormat="1" applyFont="1" applyFill="1" applyBorder="1" applyAlignment="1">
      <alignment horizontal="center" vertical="center"/>
    </xf>
    <xf numFmtId="4" fontId="4" fillId="0" borderId="24" xfId="2" applyNumberFormat="1" applyFont="1" applyFill="1" applyBorder="1" applyAlignment="1">
      <alignment horizontal="center" vertical="center"/>
    </xf>
    <xf numFmtId="0" fontId="4" fillId="0" borderId="24" xfId="2" applyFont="1" applyFill="1" applyBorder="1" applyAlignment="1">
      <alignment horizontal="center" vertical="center" wrapText="1"/>
    </xf>
    <xf numFmtId="164" fontId="4" fillId="0" borderId="11" xfId="2" applyNumberFormat="1" applyFont="1" applyFill="1" applyBorder="1" applyAlignment="1">
      <alignment horizontal="center" vertical="center"/>
    </xf>
    <xf numFmtId="4" fontId="4" fillId="0" borderId="25" xfId="2" applyNumberFormat="1" applyFont="1" applyFill="1" applyBorder="1" applyAlignment="1">
      <alignment horizontal="center" vertical="center"/>
    </xf>
    <xf numFmtId="4" fontId="4" fillId="0" borderId="26" xfId="2" applyNumberFormat="1" applyFont="1" applyFill="1" applyBorder="1" applyAlignment="1">
      <alignment horizontal="center" vertical="center"/>
    </xf>
    <xf numFmtId="0" fontId="4" fillId="0" borderId="0" xfId="2" applyFont="1" applyFill="1" applyAlignment="1">
      <alignment horizontal="center" vertical="center"/>
    </xf>
    <xf numFmtId="0" fontId="4" fillId="0" borderId="0" xfId="2" applyNumberFormat="1" applyFont="1" applyFill="1" applyAlignment="1">
      <alignment horizontal="center" vertical="center" wrapText="1" shrinkToFit="1"/>
    </xf>
    <xf numFmtId="0" fontId="4" fillId="0" borderId="0" xfId="2" applyFont="1" applyFill="1" applyAlignment="1">
      <alignment vertical="center" wrapText="1"/>
    </xf>
    <xf numFmtId="4" fontId="4" fillId="0" borderId="27" xfId="2" applyNumberFormat="1" applyFont="1" applyFill="1" applyBorder="1" applyAlignment="1">
      <alignment horizontal="center" vertical="center"/>
    </xf>
    <xf numFmtId="4" fontId="4" fillId="0" borderId="11" xfId="2" applyNumberFormat="1" applyFont="1" applyFill="1" applyBorder="1" applyAlignment="1">
      <alignment horizontal="center" vertical="center" wrapText="1"/>
    </xf>
    <xf numFmtId="165" fontId="4" fillId="0" borderId="8" xfId="2" applyNumberFormat="1" applyFont="1" applyFill="1" applyBorder="1" applyAlignment="1">
      <alignment horizontal="center" vertical="center"/>
    </xf>
    <xf numFmtId="4" fontId="4" fillId="0" borderId="23" xfId="2" applyNumberFormat="1" applyFont="1" applyFill="1" applyBorder="1" applyAlignment="1">
      <alignment horizontal="center" vertical="center"/>
    </xf>
    <xf numFmtId="0" fontId="10" fillId="0" borderId="8" xfId="2" applyFont="1" applyFill="1" applyBorder="1" applyAlignment="1">
      <alignment horizontal="center" vertical="center" wrapText="1" shrinkToFit="1"/>
    </xf>
    <xf numFmtId="0" fontId="4" fillId="0" borderId="8" xfId="2" applyFont="1" applyFill="1" applyBorder="1" applyAlignment="1">
      <alignment horizontal="left" vertical="center" wrapText="1" shrinkToFit="1"/>
    </xf>
    <xf numFmtId="3" fontId="4" fillId="0" borderId="24" xfId="2" applyNumberFormat="1" applyFont="1" applyFill="1" applyBorder="1" applyAlignment="1">
      <alignment horizontal="center" vertical="center" wrapText="1"/>
    </xf>
    <xf numFmtId="4" fontId="4" fillId="0" borderId="24" xfId="2" applyNumberFormat="1" applyFont="1" applyFill="1" applyBorder="1" applyAlignment="1">
      <alignment horizontal="center" vertical="center" wrapText="1"/>
    </xf>
    <xf numFmtId="2" fontId="4" fillId="0" borderId="8" xfId="2" applyNumberFormat="1" applyFont="1" applyFill="1" applyBorder="1" applyAlignment="1">
      <alignment horizontal="center" vertical="center" wrapText="1"/>
    </xf>
    <xf numFmtId="4" fontId="4" fillId="0" borderId="23" xfId="2" applyNumberFormat="1" applyFont="1" applyFill="1" applyBorder="1" applyAlignment="1">
      <alignment horizontal="center" vertical="center" wrapText="1"/>
    </xf>
    <xf numFmtId="2" fontId="4" fillId="0" borderId="11" xfId="2" applyNumberFormat="1" applyFont="1" applyFill="1" applyBorder="1" applyAlignment="1">
      <alignment horizontal="center" vertical="center" wrapText="1"/>
    </xf>
    <xf numFmtId="0" fontId="4" fillId="0" borderId="12" xfId="6" applyNumberFormat="1" applyFont="1" applyFill="1" applyBorder="1" applyAlignment="1">
      <alignment horizontal="center" vertical="center" wrapText="1" shrinkToFit="1"/>
    </xf>
    <xf numFmtId="165" fontId="4" fillId="0" borderId="12" xfId="2" applyNumberFormat="1" applyFont="1" applyFill="1" applyBorder="1" applyAlignment="1">
      <alignment horizontal="center" vertical="center"/>
    </xf>
    <xf numFmtId="0" fontId="4" fillId="0" borderId="4" xfId="2" applyFont="1" applyFill="1" applyBorder="1" applyAlignment="1">
      <alignment horizontal="center" vertical="center" wrapText="1"/>
    </xf>
    <xf numFmtId="0" fontId="4" fillId="0" borderId="28" xfId="2" applyFont="1" applyFill="1" applyBorder="1" applyAlignment="1">
      <alignment horizontal="center" vertical="center"/>
    </xf>
    <xf numFmtId="0" fontId="4" fillId="0" borderId="29" xfId="2" applyFont="1" applyFill="1" applyBorder="1" applyAlignment="1">
      <alignment horizontal="center" vertical="center"/>
    </xf>
    <xf numFmtId="0" fontId="4" fillId="0" borderId="5" xfId="6" applyNumberFormat="1" applyFont="1" applyFill="1" applyBorder="1" applyAlignment="1">
      <alignment horizontal="center" vertical="center" wrapText="1" shrinkToFit="1"/>
    </xf>
    <xf numFmtId="0" fontId="4" fillId="0" borderId="5" xfId="2" applyNumberFormat="1" applyFont="1" applyFill="1" applyBorder="1" applyAlignment="1">
      <alignment horizontal="center" vertical="center" wrapText="1" shrinkToFit="1"/>
    </xf>
    <xf numFmtId="165" fontId="4" fillId="0" borderId="5" xfId="2" applyNumberFormat="1" applyFont="1" applyFill="1" applyBorder="1" applyAlignment="1">
      <alignment horizontal="center" vertical="center"/>
    </xf>
    <xf numFmtId="0" fontId="4" fillId="0" borderId="30" xfId="2" applyFont="1" applyFill="1" applyBorder="1" applyAlignment="1">
      <alignment horizontal="center" vertical="center"/>
    </xf>
    <xf numFmtId="0" fontId="4" fillId="0" borderId="11" xfId="6" applyNumberFormat="1" applyFont="1" applyFill="1" applyBorder="1" applyAlignment="1">
      <alignment horizontal="center" vertical="center" wrapText="1" shrinkToFit="1"/>
    </xf>
    <xf numFmtId="165" fontId="4" fillId="0" borderId="11" xfId="2" applyNumberFormat="1" applyFont="1" applyFill="1" applyBorder="1" applyAlignment="1">
      <alignment horizontal="center" vertical="center"/>
    </xf>
    <xf numFmtId="0" fontId="4" fillId="0" borderId="31" xfId="2" applyFont="1" applyFill="1" applyBorder="1" applyAlignment="1">
      <alignment horizontal="center" vertical="center"/>
    </xf>
    <xf numFmtId="2" fontId="4" fillId="0" borderId="5" xfId="2" applyNumberFormat="1" applyFont="1" applyFill="1" applyBorder="1" applyAlignment="1">
      <alignment horizontal="center" vertical="center" wrapText="1" shrinkToFit="1"/>
    </xf>
    <xf numFmtId="0" fontId="4" fillId="0" borderId="32" xfId="2" applyFont="1" applyFill="1" applyBorder="1" applyAlignment="1">
      <alignment horizontal="center" vertical="center" wrapText="1" shrinkToFit="1"/>
    </xf>
    <xf numFmtId="0" fontId="4" fillId="0" borderId="33" xfId="2" applyFont="1" applyFill="1" applyBorder="1" applyAlignment="1">
      <alignment horizontal="center" vertical="center" wrapText="1" shrinkToFit="1"/>
    </xf>
    <xf numFmtId="0" fontId="4" fillId="0" borderId="34" xfId="2" applyNumberFormat="1" applyFont="1" applyFill="1" applyBorder="1" applyAlignment="1">
      <alignment horizontal="center" vertical="center" wrapText="1" shrinkToFit="1"/>
    </xf>
    <xf numFmtId="0" fontId="4" fillId="0" borderId="34" xfId="2" applyFont="1" applyFill="1" applyBorder="1" applyAlignment="1">
      <alignment horizontal="center" vertical="center" wrapText="1" shrinkToFit="1"/>
    </xf>
    <xf numFmtId="0" fontId="4" fillId="0" borderId="34" xfId="2" applyFont="1" applyFill="1" applyBorder="1" applyAlignment="1">
      <alignment horizontal="center" vertical="center" wrapText="1"/>
    </xf>
    <xf numFmtId="2" fontId="4" fillId="0" borderId="34" xfId="2" applyNumberFormat="1" applyFont="1" applyFill="1" applyBorder="1" applyAlignment="1">
      <alignment horizontal="center" vertical="center"/>
    </xf>
    <xf numFmtId="4" fontId="4" fillId="0" borderId="34" xfId="2" applyNumberFormat="1" applyFont="1" applyFill="1" applyBorder="1" applyAlignment="1">
      <alignment horizontal="center" vertical="center"/>
    </xf>
    <xf numFmtId="0" fontId="4" fillId="0" borderId="35" xfId="2" applyFont="1" applyFill="1" applyBorder="1" applyAlignment="1">
      <alignment horizontal="center" vertical="center" wrapText="1" shrinkToFit="1"/>
    </xf>
    <xf numFmtId="0" fontId="11" fillId="0" borderId="36" xfId="2" applyFont="1" applyFill="1" applyBorder="1" applyAlignment="1">
      <alignment vertical="center"/>
    </xf>
    <xf numFmtId="0" fontId="4" fillId="0" borderId="36" xfId="2" applyFont="1" applyFill="1" applyBorder="1" applyAlignment="1">
      <alignment vertical="center"/>
    </xf>
    <xf numFmtId="0" fontId="4" fillId="0" borderId="36" xfId="2" applyNumberFormat="1" applyFont="1" applyFill="1" applyBorder="1" applyAlignment="1">
      <alignment horizontal="center" vertical="center" wrapText="1" shrinkToFit="1"/>
    </xf>
    <xf numFmtId="0" fontId="4" fillId="0" borderId="36" xfId="2" applyFont="1" applyFill="1" applyBorder="1" applyAlignment="1">
      <alignment horizontal="center" vertical="center"/>
    </xf>
    <xf numFmtId="4" fontId="4" fillId="0" borderId="36" xfId="2" applyNumberFormat="1" applyFont="1" applyFill="1" applyBorder="1" applyAlignment="1">
      <alignment horizontal="center" vertical="center"/>
    </xf>
    <xf numFmtId="4" fontId="4" fillId="0" borderId="36" xfId="2" applyNumberFormat="1" applyFont="1" applyFill="1" applyBorder="1" applyAlignment="1">
      <alignment vertical="center"/>
    </xf>
    <xf numFmtId="4" fontId="8" fillId="0" borderId="36" xfId="2" applyNumberFormat="1" applyFont="1" applyFill="1" applyBorder="1" applyAlignment="1">
      <alignment horizontal="center" vertical="center"/>
    </xf>
    <xf numFmtId="4" fontId="10" fillId="0" borderId="0" xfId="2" applyNumberFormat="1" applyFont="1" applyFill="1" applyBorder="1" applyAlignment="1">
      <alignment horizontal="center" vertical="center"/>
    </xf>
    <xf numFmtId="166" fontId="10" fillId="0" borderId="0" xfId="2" applyNumberFormat="1" applyFont="1" applyFill="1" applyBorder="1" applyAlignment="1">
      <alignment horizontal="center" vertical="center"/>
    </xf>
    <xf numFmtId="0" fontId="12" fillId="0" borderId="0" xfId="2" applyFont="1" applyFill="1" applyBorder="1" applyAlignment="1">
      <alignment horizontal="left" vertical="center"/>
    </xf>
    <xf numFmtId="0" fontId="4" fillId="0" borderId="0" xfId="2" applyFont="1" applyFill="1" applyBorder="1" applyAlignment="1">
      <alignment horizontal="left" vertical="center"/>
    </xf>
    <xf numFmtId="41" fontId="13" fillId="0" borderId="37" xfId="2" applyNumberFormat="1" applyFont="1" applyFill="1" applyBorder="1" applyAlignment="1" applyProtection="1">
      <alignment horizontal="right" vertical="center" wrapText="1" shrinkToFit="1"/>
    </xf>
    <xf numFmtId="4" fontId="4" fillId="0" borderId="0" xfId="2" applyNumberFormat="1" applyFont="1" applyFill="1" applyBorder="1" applyAlignment="1">
      <alignment horizontal="center" vertical="center"/>
    </xf>
    <xf numFmtId="43" fontId="13" fillId="0" borderId="37" xfId="6" applyFont="1" applyFill="1" applyBorder="1" applyAlignment="1" applyProtection="1">
      <alignment horizontal="right" vertical="center" wrapText="1" shrinkToFit="1"/>
    </xf>
    <xf numFmtId="43" fontId="4" fillId="0" borderId="0" xfId="6" applyFont="1" applyFill="1" applyBorder="1" applyAlignment="1">
      <alignment horizontal="center" vertical="center"/>
    </xf>
    <xf numFmtId="0" fontId="14" fillId="0" borderId="38"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0" xfId="2" applyFont="1" applyFill="1" applyBorder="1" applyAlignment="1">
      <alignment vertical="center" wrapText="1" shrinkToFit="1"/>
    </xf>
    <xf numFmtId="0" fontId="6" fillId="0" borderId="0" xfId="2" applyNumberFormat="1" applyFont="1" applyFill="1" applyBorder="1" applyAlignment="1">
      <alignment horizontal="center" vertical="center" wrapText="1" shrinkToFit="1"/>
    </xf>
    <xf numFmtId="0" fontId="4" fillId="0" borderId="0" xfId="2" applyFont="1" applyFill="1" applyBorder="1" applyAlignment="1">
      <alignment horizontal="center" vertical="center" wrapText="1" shrinkToFit="1"/>
    </xf>
    <xf numFmtId="4" fontId="6" fillId="0" borderId="0" xfId="2" applyNumberFormat="1" applyFont="1" applyFill="1" applyBorder="1" applyAlignment="1">
      <alignment horizontal="center" vertical="center"/>
    </xf>
    <xf numFmtId="0" fontId="4" fillId="0" borderId="40" xfId="2" applyFont="1" applyFill="1" applyBorder="1" applyAlignment="1">
      <alignment horizontal="center" vertical="center" wrapText="1" shrinkToFit="1"/>
    </xf>
    <xf numFmtId="4" fontId="6" fillId="3" borderId="3" xfId="2" applyNumberFormat="1" applyFont="1" applyFill="1" applyBorder="1" applyAlignment="1">
      <alignment horizontal="center" vertical="center"/>
    </xf>
    <xf numFmtId="4" fontId="6" fillId="3" borderId="4" xfId="2" applyNumberFormat="1" applyFont="1" applyFill="1" applyBorder="1" applyAlignment="1">
      <alignment horizontal="center" vertical="center"/>
    </xf>
    <xf numFmtId="0" fontId="6" fillId="3" borderId="4" xfId="2" applyFont="1" applyFill="1" applyBorder="1" applyAlignment="1">
      <alignment horizontal="center" vertical="center"/>
    </xf>
    <xf numFmtId="4" fontId="4" fillId="3" borderId="41" xfId="2" applyNumberFormat="1" applyFont="1" applyFill="1" applyBorder="1" applyAlignment="1">
      <alignment horizontal="center" vertical="center"/>
    </xf>
    <xf numFmtId="0" fontId="5" fillId="3" borderId="42" xfId="2" applyFont="1" applyFill="1" applyBorder="1" applyAlignment="1">
      <alignment vertical="center"/>
    </xf>
    <xf numFmtId="0" fontId="5" fillId="3" borderId="3" xfId="2" applyFont="1" applyFill="1" applyBorder="1" applyAlignment="1">
      <alignment vertical="center"/>
    </xf>
    <xf numFmtId="0" fontId="4" fillId="0" borderId="40" xfId="2" applyFont="1" applyFill="1" applyBorder="1" applyAlignment="1">
      <alignment horizontal="center" vertical="center" wrapText="1" shrinkToFit="1"/>
    </xf>
    <xf numFmtId="0" fontId="4" fillId="0" borderId="9" xfId="2" applyFont="1" applyFill="1" applyBorder="1" applyAlignment="1">
      <alignment vertical="center" wrapText="1" shrinkToFit="1"/>
    </xf>
    <xf numFmtId="0" fontId="4" fillId="0" borderId="22" xfId="2" applyFont="1" applyFill="1" applyBorder="1" applyAlignment="1">
      <alignment horizontal="center" vertical="center"/>
    </xf>
    <xf numFmtId="0" fontId="4" fillId="0" borderId="24" xfId="2" applyFont="1" applyFill="1" applyBorder="1" applyAlignment="1">
      <alignment horizontal="center" vertical="center" wrapText="1" shrinkToFit="1"/>
    </xf>
    <xf numFmtId="0" fontId="4" fillId="0" borderId="14" xfId="2" applyFont="1" applyFill="1" applyBorder="1" applyAlignment="1">
      <alignment vertical="center" wrapText="1" shrinkToFit="1"/>
    </xf>
    <xf numFmtId="0" fontId="6" fillId="0" borderId="42" xfId="2" applyFont="1" applyFill="1" applyBorder="1" applyAlignment="1">
      <alignment vertical="center"/>
    </xf>
    <xf numFmtId="0" fontId="6" fillId="0" borderId="3" xfId="2" applyFont="1" applyFill="1" applyBorder="1" applyAlignment="1">
      <alignment vertical="center"/>
    </xf>
    <xf numFmtId="0" fontId="4" fillId="0" borderId="24" xfId="2" applyFont="1" applyFill="1" applyBorder="1" applyAlignment="1">
      <alignment horizontal="center" vertical="center"/>
    </xf>
    <xf numFmtId="4" fontId="4" fillId="0" borderId="14" xfId="2" applyNumberFormat="1" applyFont="1" applyFill="1" applyBorder="1" applyAlignment="1">
      <alignment horizontal="center" vertical="center"/>
    </xf>
    <xf numFmtId="0" fontId="5" fillId="0" borderId="0" xfId="2" applyFont="1" applyFill="1" applyBorder="1" applyAlignment="1">
      <alignment vertical="center"/>
    </xf>
    <xf numFmtId="0" fontId="5" fillId="0" borderId="43" xfId="2" applyFont="1" applyFill="1" applyBorder="1" applyAlignment="1">
      <alignment vertical="center"/>
    </xf>
    <xf numFmtId="0" fontId="6" fillId="0" borderId="42" xfId="2" applyNumberFormat="1" applyFont="1" applyFill="1" applyBorder="1" applyAlignment="1">
      <alignment vertical="center" wrapText="1" shrinkToFit="1"/>
    </xf>
    <xf numFmtId="0" fontId="6" fillId="0" borderId="3" xfId="2" applyNumberFormat="1" applyFont="1" applyFill="1" applyBorder="1" applyAlignment="1">
      <alignment vertical="center" wrapText="1" shrinkToFit="1"/>
    </xf>
    <xf numFmtId="0" fontId="4" fillId="0" borderId="22" xfId="2" applyFont="1" applyFill="1" applyBorder="1" applyAlignment="1">
      <alignment horizontal="left" vertical="center" wrapText="1" shrinkToFit="1"/>
    </xf>
    <xf numFmtId="2" fontId="4" fillId="0" borderId="24" xfId="2" applyNumberFormat="1" applyFont="1" applyFill="1" applyBorder="1" applyAlignment="1">
      <alignment horizontal="center" vertical="center" wrapText="1"/>
    </xf>
    <xf numFmtId="0" fontId="5" fillId="0" borderId="3" xfId="2" applyFont="1" applyFill="1" applyBorder="1" applyAlignment="1">
      <alignment vertical="center"/>
    </xf>
    <xf numFmtId="0" fontId="5" fillId="0" borderId="24" xfId="2" applyNumberFormat="1" applyFont="1" applyFill="1" applyBorder="1" applyAlignment="1">
      <alignment vertical="center" wrapText="1" shrinkToFit="1"/>
    </xf>
    <xf numFmtId="0" fontId="4" fillId="0" borderId="0" xfId="6" applyNumberFormat="1" applyFont="1" applyFill="1" applyBorder="1" applyAlignment="1">
      <alignment horizontal="center" vertical="center" wrapText="1" shrinkToFit="1"/>
    </xf>
    <xf numFmtId="0" fontId="6" fillId="0" borderId="43" xfId="2" applyFont="1" applyFill="1" applyBorder="1" applyAlignment="1">
      <alignment horizontal="left" vertical="center"/>
    </xf>
    <xf numFmtId="0" fontId="6" fillId="0" borderId="43" xfId="2" applyFont="1" applyFill="1" applyBorder="1" applyAlignment="1">
      <alignment horizontal="center" vertical="center"/>
    </xf>
    <xf numFmtId="0" fontId="6" fillId="0" borderId="43" xfId="2" applyFont="1" applyFill="1" applyBorder="1" applyAlignment="1">
      <alignment horizontal="center" vertical="center" wrapText="1" shrinkToFit="1"/>
    </xf>
    <xf numFmtId="4" fontId="6" fillId="0" borderId="43" xfId="2" applyNumberFormat="1" applyFont="1" applyFill="1" applyBorder="1" applyAlignment="1">
      <alignment horizontal="center" vertical="center"/>
    </xf>
    <xf numFmtId="0" fontId="5" fillId="0" borderId="44" xfId="2" applyNumberFormat="1" applyFont="1" applyFill="1" applyBorder="1" applyAlignment="1">
      <alignment vertical="center" wrapText="1" shrinkToFit="1"/>
    </xf>
    <xf numFmtId="0" fontId="4" fillId="0" borderId="45" xfId="2" applyFont="1" applyFill="1" applyBorder="1" applyAlignment="1">
      <alignment horizontal="center" vertical="center"/>
    </xf>
    <xf numFmtId="0" fontId="4" fillId="0" borderId="6" xfId="2" applyFont="1" applyFill="1" applyBorder="1" applyAlignment="1">
      <alignment vertical="center" wrapText="1" shrinkToFit="1"/>
    </xf>
    <xf numFmtId="0" fontId="4" fillId="0" borderId="22" xfId="2" applyFont="1" applyFill="1" applyBorder="1" applyAlignment="1">
      <alignment vertical="center" wrapText="1" shrinkToFit="1"/>
    </xf>
    <xf numFmtId="0" fontId="6" fillId="0" borderId="0" xfId="2" applyNumberFormat="1" applyFont="1" applyFill="1" applyBorder="1" applyAlignment="1">
      <alignment vertical="center" wrapText="1" shrinkToFit="1"/>
    </xf>
    <xf numFmtId="0" fontId="6" fillId="0" borderId="0" xfId="2" applyFont="1" applyFill="1" applyBorder="1" applyAlignment="1">
      <alignment horizontal="center" vertical="center" wrapText="1"/>
    </xf>
    <xf numFmtId="0" fontId="5" fillId="0" borderId="43" xfId="2" applyNumberFormat="1" applyFont="1" applyFill="1" applyBorder="1" applyAlignment="1">
      <alignment vertical="center" wrapText="1" shrinkToFit="1"/>
    </xf>
    <xf numFmtId="4" fontId="16" fillId="0" borderId="4" xfId="2" applyNumberFormat="1" applyFont="1" applyFill="1" applyBorder="1" applyAlignment="1">
      <alignment horizontal="center" vertical="center"/>
    </xf>
    <xf numFmtId="0" fontId="4" fillId="3" borderId="8" xfId="2" applyNumberFormat="1" applyFont="1" applyFill="1" applyBorder="1" applyAlignment="1">
      <alignment horizontal="center" vertical="center" wrapText="1" shrinkToFit="1"/>
    </xf>
    <xf numFmtId="0" fontId="4" fillId="3" borderId="5" xfId="2" applyFont="1" applyFill="1" applyBorder="1" applyAlignment="1">
      <alignment horizontal="center" vertical="center" wrapText="1" shrinkToFit="1"/>
    </xf>
    <xf numFmtId="0" fontId="4" fillId="3" borderId="8" xfId="2" applyFont="1" applyFill="1" applyBorder="1" applyAlignment="1">
      <alignment horizontal="center" vertical="center" wrapText="1"/>
    </xf>
    <xf numFmtId="2" fontId="6" fillId="3" borderId="11" xfId="2" applyNumberFormat="1" applyFont="1" applyFill="1" applyBorder="1" applyAlignment="1">
      <alignment horizontal="center" vertical="center"/>
    </xf>
    <xf numFmtId="0" fontId="4" fillId="3" borderId="10" xfId="2" applyFont="1" applyFill="1" applyBorder="1" applyAlignment="1">
      <alignment horizontal="center" vertical="center" wrapText="1" shrinkToFit="1"/>
    </xf>
    <xf numFmtId="0" fontId="5" fillId="0" borderId="0" xfId="2" applyNumberFormat="1" applyFont="1" applyFill="1" applyBorder="1" applyAlignment="1">
      <alignment vertical="center" wrapText="1" shrinkToFit="1"/>
    </xf>
    <xf numFmtId="0" fontId="4" fillId="0" borderId="44" xfId="2" applyNumberFormat="1" applyFont="1" applyFill="1" applyBorder="1" applyAlignment="1">
      <alignment horizontal="center" vertical="center" wrapText="1" shrinkToFit="1"/>
    </xf>
    <xf numFmtId="0" fontId="4" fillId="0" borderId="21" xfId="2" applyNumberFormat="1" applyFont="1" applyFill="1" applyBorder="1" applyAlignment="1">
      <alignment horizontal="center" vertical="center" wrapText="1" shrinkToFit="1"/>
    </xf>
    <xf numFmtId="0" fontId="4" fillId="0" borderId="46" xfId="2" applyNumberFormat="1" applyFont="1" applyFill="1" applyBorder="1" applyAlignment="1">
      <alignment horizontal="center" vertical="center" wrapText="1" shrinkToFit="1"/>
    </xf>
    <xf numFmtId="0" fontId="4" fillId="0" borderId="1" xfId="2" applyNumberFormat="1" applyFont="1" applyFill="1" applyBorder="1" applyAlignment="1">
      <alignment horizontal="center" vertical="center" wrapText="1" shrinkToFit="1"/>
    </xf>
    <xf numFmtId="0" fontId="5" fillId="0" borderId="0" xfId="2" applyNumberFormat="1" applyFont="1" applyFill="1" applyBorder="1" applyAlignment="1">
      <alignment horizontal="center" vertical="center" wrapText="1" shrinkToFit="1"/>
    </xf>
    <xf numFmtId="4" fontId="16" fillId="0" borderId="12" xfId="2" applyNumberFormat="1" applyFont="1" applyFill="1" applyBorder="1" applyAlignment="1">
      <alignment horizontal="center" vertical="center"/>
    </xf>
    <xf numFmtId="0" fontId="5" fillId="0" borderId="13" xfId="2" applyFont="1" applyFill="1" applyBorder="1" applyAlignment="1">
      <alignment vertical="center"/>
    </xf>
    <xf numFmtId="0" fontId="4" fillId="0" borderId="47" xfId="2" applyNumberFormat="1" applyFont="1" applyFill="1" applyBorder="1" applyAlignment="1">
      <alignment horizontal="center" vertical="center" wrapText="1" shrinkToFit="1"/>
    </xf>
    <xf numFmtId="0" fontId="6" fillId="3" borderId="42" xfId="2" applyNumberFormat="1" applyFont="1" applyFill="1" applyBorder="1" applyAlignment="1">
      <alignment vertical="center" wrapText="1" shrinkToFit="1"/>
    </xf>
    <xf numFmtId="0" fontId="6" fillId="3" borderId="3" xfId="2" applyNumberFormat="1" applyFont="1" applyFill="1" applyBorder="1" applyAlignment="1">
      <alignment vertical="center" wrapText="1" shrinkToFit="1"/>
    </xf>
    <xf numFmtId="0" fontId="6" fillId="3" borderId="4" xfId="2" applyNumberFormat="1" applyFont="1" applyFill="1" applyBorder="1" applyAlignment="1">
      <alignment horizontal="center" vertical="center" wrapText="1" shrinkToFit="1"/>
    </xf>
    <xf numFmtId="0" fontId="6" fillId="3" borderId="4" xfId="2" applyFont="1" applyFill="1" applyBorder="1" applyAlignment="1">
      <alignment horizontal="center" vertical="center" wrapText="1" shrinkToFit="1"/>
    </xf>
    <xf numFmtId="0" fontId="6" fillId="3" borderId="4" xfId="2" applyFont="1" applyFill="1" applyBorder="1" applyAlignment="1">
      <alignment horizontal="center" vertical="center" wrapText="1"/>
    </xf>
    <xf numFmtId="0" fontId="4" fillId="3" borderId="44" xfId="2" applyNumberFormat="1" applyFont="1" applyFill="1" applyBorder="1" applyAlignment="1">
      <alignment horizontal="center" vertical="center" wrapText="1" shrinkToFit="1"/>
    </xf>
    <xf numFmtId="0" fontId="6" fillId="3" borderId="42" xfId="2" applyFont="1" applyFill="1" applyBorder="1" applyAlignment="1">
      <alignment horizontal="left" vertical="center"/>
    </xf>
    <xf numFmtId="0" fontId="6" fillId="3" borderId="17" xfId="2" applyFont="1" applyFill="1" applyBorder="1" applyAlignment="1">
      <alignment vertical="center" wrapText="1" shrinkToFit="1"/>
    </xf>
    <xf numFmtId="0" fontId="6" fillId="3" borderId="17" xfId="2" applyNumberFormat="1" applyFont="1" applyFill="1" applyBorder="1" applyAlignment="1">
      <alignment horizontal="center" vertical="center" wrapText="1" shrinkToFit="1"/>
    </xf>
    <xf numFmtId="165" fontId="6" fillId="3" borderId="4" xfId="2" applyNumberFormat="1" applyFont="1" applyFill="1" applyBorder="1" applyAlignment="1">
      <alignment horizontal="center" vertical="center"/>
    </xf>
    <xf numFmtId="0" fontId="6" fillId="3" borderId="3" xfId="2" applyNumberFormat="1" applyFont="1" applyFill="1" applyBorder="1" applyAlignment="1">
      <alignment vertical="center" shrinkToFit="1"/>
    </xf>
    <xf numFmtId="0" fontId="6" fillId="3" borderId="48" xfId="2" applyFont="1" applyFill="1" applyBorder="1" applyAlignment="1">
      <alignment horizontal="left" vertical="center"/>
    </xf>
    <xf numFmtId="0" fontId="6" fillId="3" borderId="42" xfId="2" applyFont="1" applyFill="1" applyBorder="1" applyAlignment="1">
      <alignment vertical="center"/>
    </xf>
    <xf numFmtId="0" fontId="6" fillId="3" borderId="3" xfId="2" applyFont="1" applyFill="1" applyBorder="1" applyAlignment="1">
      <alignment vertical="center"/>
    </xf>
    <xf numFmtId="4" fontId="16" fillId="0" borderId="0" xfId="2" applyNumberFormat="1" applyFont="1" applyFill="1" applyBorder="1" applyAlignment="1">
      <alignment horizontal="center" vertical="center"/>
    </xf>
    <xf numFmtId="0" fontId="4" fillId="0" borderId="49" xfId="2" applyNumberFormat="1" applyFont="1" applyFill="1" applyBorder="1" applyAlignment="1">
      <alignment horizontal="center" vertical="center" wrapText="1" shrinkToFit="1"/>
    </xf>
    <xf numFmtId="0" fontId="4" fillId="3" borderId="50" xfId="2" applyFont="1" applyFill="1" applyBorder="1" applyAlignment="1">
      <alignment horizontal="center" vertical="center" wrapText="1" shrinkToFit="1"/>
    </xf>
    <xf numFmtId="4" fontId="4" fillId="3" borderId="3" xfId="2" applyNumberFormat="1" applyFont="1" applyFill="1" applyBorder="1" applyAlignment="1">
      <alignment horizontal="center" vertical="center"/>
    </xf>
    <xf numFmtId="4" fontId="4" fillId="3" borderId="4" xfId="2" applyNumberFormat="1" applyFont="1" applyFill="1" applyBorder="1" applyAlignment="1">
      <alignment horizontal="center" vertical="center"/>
    </xf>
    <xf numFmtId="0" fontId="4" fillId="3" borderId="4" xfId="2" applyFont="1" applyFill="1" applyBorder="1" applyAlignment="1">
      <alignment horizontal="center" vertical="center"/>
    </xf>
    <xf numFmtId="4" fontId="4" fillId="0" borderId="0" xfId="2" applyNumberFormat="1" applyFont="1" applyFill="1" applyBorder="1" applyAlignment="1">
      <alignment horizontal="left" vertical="center"/>
    </xf>
    <xf numFmtId="0" fontId="10" fillId="0" borderId="0" xfId="2" applyFont="1" applyFill="1" applyBorder="1" applyAlignment="1">
      <alignment horizontal="left" vertical="center"/>
    </xf>
    <xf numFmtId="0" fontId="3" fillId="0" borderId="0" xfId="2" applyFont="1" applyFill="1" applyBorder="1" applyAlignment="1">
      <alignment horizontal="center" vertical="center"/>
    </xf>
    <xf numFmtId="0" fontId="4" fillId="0" borderId="0" xfId="2" applyFont="1" applyFill="1" applyBorder="1" applyAlignment="1">
      <alignment horizontal="center" vertical="center"/>
    </xf>
    <xf numFmtId="0" fontId="6" fillId="0" borderId="0" xfId="2" applyFont="1" applyFill="1" applyBorder="1" applyAlignment="1">
      <alignment horizontal="center" vertical="center" wrapText="1" shrinkToFit="1"/>
    </xf>
    <xf numFmtId="0" fontId="17" fillId="3" borderId="42"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11" fillId="0" borderId="44" xfId="2" applyNumberFormat="1" applyFont="1" applyFill="1" applyBorder="1" applyAlignment="1">
      <alignment horizontal="center" vertical="center" wrapText="1" shrinkToFit="1"/>
    </xf>
    <xf numFmtId="0" fontId="4" fillId="4" borderId="0" xfId="2" applyFont="1" applyFill="1" applyAlignment="1">
      <alignment vertical="center"/>
    </xf>
    <xf numFmtId="0" fontId="4" fillId="0" borderId="0" xfId="2" applyFont="1" applyFill="1" applyAlignment="1">
      <alignment horizontal="center" vertical="center" wrapText="1"/>
    </xf>
    <xf numFmtId="0" fontId="3" fillId="0" borderId="44" xfId="2" applyNumberFormat="1" applyFont="1" applyFill="1" applyBorder="1" applyAlignment="1">
      <alignment horizontal="center" vertical="center" wrapText="1" shrinkToFit="1"/>
    </xf>
    <xf numFmtId="0" fontId="5" fillId="0" borderId="44" xfId="2" applyNumberFormat="1" applyFont="1" applyFill="1" applyBorder="1" applyAlignment="1">
      <alignment horizontal="center" vertical="center" wrapText="1" shrinkToFit="1"/>
    </xf>
    <xf numFmtId="167" fontId="4" fillId="0" borderId="4" xfId="2" applyNumberFormat="1" applyFont="1" applyFill="1" applyBorder="1" applyAlignment="1">
      <alignment horizontal="center" vertical="center"/>
    </xf>
    <xf numFmtId="0" fontId="4" fillId="0" borderId="51" xfId="2" applyFont="1" applyFill="1" applyBorder="1" applyAlignment="1">
      <alignment horizontal="center" vertical="center"/>
    </xf>
    <xf numFmtId="2" fontId="16" fillId="0" borderId="4" xfId="2" applyNumberFormat="1" applyFont="1" applyFill="1" applyBorder="1" applyAlignment="1">
      <alignment horizontal="center" vertical="center"/>
    </xf>
    <xf numFmtId="2" fontId="6" fillId="0" borderId="4" xfId="2" applyNumberFormat="1" applyFont="1" applyFill="1" applyBorder="1" applyAlignment="1">
      <alignment horizontal="center" vertical="center"/>
    </xf>
    <xf numFmtId="2" fontId="8" fillId="0" borderId="13" xfId="2" applyNumberFormat="1" applyFont="1" applyFill="1" applyBorder="1" applyAlignment="1">
      <alignment horizontal="center" vertical="center"/>
    </xf>
    <xf numFmtId="2" fontId="6" fillId="0" borderId="0" xfId="2" applyNumberFormat="1" applyFont="1" applyFill="1" applyBorder="1" applyAlignment="1">
      <alignment horizontal="center" vertical="center"/>
    </xf>
    <xf numFmtId="0" fontId="6" fillId="0" borderId="1" xfId="2" applyFont="1" applyFill="1" applyBorder="1" applyAlignment="1">
      <alignment horizontal="center" vertical="center"/>
    </xf>
    <xf numFmtId="0" fontId="6" fillId="0" borderId="2" xfId="2" applyFont="1" applyFill="1" applyBorder="1" applyAlignment="1">
      <alignment horizontal="center" vertical="center"/>
    </xf>
    <xf numFmtId="0" fontId="6" fillId="0" borderId="57" xfId="2" applyNumberFormat="1" applyFont="1" applyFill="1" applyBorder="1" applyAlignment="1">
      <alignment horizontal="center" vertical="center" wrapText="1" shrinkToFit="1"/>
    </xf>
    <xf numFmtId="0" fontId="6" fillId="0" borderId="58" xfId="2" applyNumberFormat="1" applyFont="1" applyFill="1" applyBorder="1" applyAlignment="1">
      <alignment horizontal="center" vertical="center" wrapText="1" shrinkToFit="1"/>
    </xf>
    <xf numFmtId="0" fontId="17" fillId="0" borderId="0" xfId="2" applyFont="1" applyFill="1" applyAlignment="1">
      <alignment horizontal="center" vertical="center"/>
    </xf>
    <xf numFmtId="0" fontId="6" fillId="0" borderId="0" xfId="2" applyFont="1" applyFill="1" applyAlignment="1">
      <alignment horizontal="center" vertical="center"/>
    </xf>
    <xf numFmtId="0" fontId="17" fillId="0" borderId="6" xfId="2" applyNumberFormat="1" applyFont="1" applyFill="1" applyBorder="1" applyAlignment="1">
      <alignment horizontal="center" vertical="center" wrapText="1" shrinkToFit="1"/>
    </xf>
    <xf numFmtId="0" fontId="17" fillId="0" borderId="33" xfId="2" applyNumberFormat="1" applyFont="1" applyFill="1" applyBorder="1" applyAlignment="1">
      <alignment horizontal="center" vertical="center" wrapText="1" shrinkToFit="1"/>
    </xf>
    <xf numFmtId="0" fontId="17" fillId="0" borderId="32" xfId="2" applyFont="1" applyFill="1" applyBorder="1" applyAlignment="1">
      <alignment horizontal="center" vertical="center" wrapText="1" shrinkToFit="1"/>
    </xf>
    <xf numFmtId="0" fontId="6" fillId="0" borderId="59" xfId="2" applyFont="1" applyFill="1" applyBorder="1" applyAlignment="1">
      <alignment horizontal="center" vertical="center"/>
    </xf>
    <xf numFmtId="0" fontId="4" fillId="0" borderId="31" xfId="2" applyFont="1" applyFill="1" applyBorder="1" applyAlignment="1">
      <alignment horizontal="center" vertical="center"/>
    </xf>
    <xf numFmtId="0" fontId="4" fillId="0" borderId="10" xfId="2" applyFont="1" applyFill="1" applyBorder="1" applyAlignment="1">
      <alignment horizontal="center" vertical="center"/>
    </xf>
    <xf numFmtId="0" fontId="4" fillId="0" borderId="29" xfId="2" applyFont="1" applyFill="1" applyBorder="1" applyAlignment="1">
      <alignment horizontal="center" vertical="center"/>
    </xf>
    <xf numFmtId="4" fontId="4" fillId="0" borderId="7" xfId="2" applyNumberFormat="1" applyFont="1" applyFill="1" applyBorder="1" applyAlignment="1">
      <alignment horizontal="center" vertical="center"/>
    </xf>
    <xf numFmtId="0" fontId="4" fillId="0" borderId="29" xfId="2" applyNumberFormat="1" applyFont="1" applyFill="1" applyBorder="1" applyAlignment="1">
      <alignment horizontal="center" vertical="center" wrapText="1" shrinkToFit="1"/>
    </xf>
    <xf numFmtId="4" fontId="4" fillId="0" borderId="35" xfId="2" applyNumberFormat="1" applyFont="1" applyFill="1" applyBorder="1" applyAlignment="1">
      <alignment horizontal="center" vertical="center"/>
    </xf>
    <xf numFmtId="4" fontId="6" fillId="3" borderId="8" xfId="2" applyNumberFormat="1" applyFont="1" applyFill="1" applyBorder="1" applyAlignment="1">
      <alignment horizontal="center" vertical="center" wrapText="1" shrinkToFit="1"/>
    </xf>
    <xf numFmtId="4" fontId="6" fillId="3" borderId="10" xfId="2" applyNumberFormat="1" applyFont="1" applyFill="1" applyBorder="1" applyAlignment="1">
      <alignment horizontal="center" vertical="center" wrapText="1" shrinkToFit="1"/>
    </xf>
    <xf numFmtId="2" fontId="4" fillId="0" borderId="0" xfId="6" applyNumberFormat="1" applyFont="1" applyFill="1" applyBorder="1" applyAlignment="1">
      <alignment horizontal="center" vertical="center"/>
    </xf>
    <xf numFmtId="0" fontId="17" fillId="0" borderId="42" xfId="2" applyFont="1" applyFill="1" applyBorder="1" applyAlignment="1">
      <alignment horizontal="center" vertical="center" wrapText="1"/>
    </xf>
    <xf numFmtId="165" fontId="6" fillId="0" borderId="4" xfId="2" applyNumberFormat="1" applyFont="1" applyFill="1" applyBorder="1" applyAlignment="1">
      <alignment horizontal="center" vertical="center"/>
    </xf>
    <xf numFmtId="0" fontId="6" fillId="0" borderId="4" xfId="2" applyFont="1" applyFill="1" applyBorder="1" applyAlignment="1">
      <alignment horizontal="center" vertical="center" wrapText="1"/>
    </xf>
    <xf numFmtId="0" fontId="6" fillId="0" borderId="17" xfId="2" applyFont="1" applyFill="1" applyBorder="1" applyAlignment="1">
      <alignment vertical="center" wrapText="1" shrinkToFit="1"/>
    </xf>
    <xf numFmtId="2" fontId="4" fillId="0" borderId="5" xfId="2" applyNumberFormat="1" applyFont="1" applyFill="1" applyBorder="1" applyAlignment="1">
      <alignment horizontal="center" vertical="center"/>
    </xf>
    <xf numFmtId="41" fontId="13" fillId="0" borderId="0" xfId="2" applyNumberFormat="1" applyFont="1" applyFill="1" applyBorder="1" applyAlignment="1" applyProtection="1">
      <alignment horizontal="right" vertical="center" wrapText="1" shrinkToFit="1"/>
    </xf>
    <xf numFmtId="168" fontId="4" fillId="0" borderId="5" xfId="4" applyNumberFormat="1" applyFont="1" applyFill="1" applyBorder="1" applyAlignment="1">
      <alignment horizontal="center" vertical="center"/>
    </xf>
    <xf numFmtId="9" fontId="4" fillId="0" borderId="0" xfId="4" applyFont="1" applyFill="1" applyAlignment="1">
      <alignment vertical="center"/>
    </xf>
    <xf numFmtId="43" fontId="13" fillId="0" borderId="0" xfId="6" applyFont="1" applyFill="1" applyBorder="1" applyAlignment="1" applyProtection="1">
      <alignment horizontal="right" vertical="center" wrapText="1" shrinkToFit="1"/>
    </xf>
    <xf numFmtId="0" fontId="14" fillId="0" borderId="8" xfId="0" applyFont="1" applyFill="1" applyBorder="1" applyAlignment="1">
      <alignment vertical="center" wrapText="1" shrinkToFit="1"/>
    </xf>
    <xf numFmtId="0" fontId="4" fillId="0" borderId="8" xfId="0" applyFont="1" applyFill="1" applyBorder="1" applyAlignment="1">
      <alignment horizontal="center" vertical="center" wrapText="1" shrinkToFit="1"/>
    </xf>
    <xf numFmtId="0" fontId="20" fillId="0" borderId="8" xfId="0" applyFont="1" applyFill="1" applyBorder="1" applyAlignment="1">
      <alignment vertical="center" wrapText="1" shrinkToFit="1"/>
    </xf>
    <xf numFmtId="0" fontId="4" fillId="0" borderId="63" xfId="2" applyNumberFormat="1" applyFont="1" applyFill="1" applyBorder="1" applyAlignment="1">
      <alignment horizontal="center" vertical="center" wrapText="1" shrinkToFit="1"/>
    </xf>
    <xf numFmtId="4" fontId="4" fillId="0" borderId="64" xfId="2" applyNumberFormat="1" applyFont="1" applyFill="1" applyBorder="1" applyAlignment="1">
      <alignment horizontal="center" vertical="center"/>
    </xf>
    <xf numFmtId="0" fontId="4" fillId="0" borderId="64" xfId="2" applyFont="1" applyFill="1" applyBorder="1" applyAlignment="1">
      <alignment horizontal="center" vertical="center" wrapText="1" shrinkToFit="1"/>
    </xf>
    <xf numFmtId="0" fontId="4" fillId="0" borderId="65" xfId="2" applyNumberFormat="1" applyFont="1" applyFill="1" applyBorder="1" applyAlignment="1">
      <alignment horizontal="center" vertical="center" wrapText="1" shrinkToFit="1"/>
    </xf>
    <xf numFmtId="0" fontId="14" fillId="0" borderId="8" xfId="0" applyFont="1" applyFill="1" applyBorder="1" applyAlignment="1">
      <alignment horizontal="left" vertical="center" wrapText="1" shrinkToFit="1"/>
    </xf>
    <xf numFmtId="0" fontId="14" fillId="0" borderId="8" xfId="0" applyFont="1" applyFill="1" applyBorder="1" applyAlignment="1">
      <alignment horizontal="center" vertical="center" wrapText="1"/>
    </xf>
    <xf numFmtId="0" fontId="14" fillId="0" borderId="8" xfId="0" applyNumberFormat="1" applyFont="1" applyFill="1" applyBorder="1" applyAlignment="1">
      <alignment vertical="center" wrapText="1" shrinkToFit="1"/>
    </xf>
    <xf numFmtId="0" fontId="4" fillId="0" borderId="8" xfId="0" applyFont="1" applyFill="1" applyBorder="1" applyAlignment="1">
      <alignment horizontal="center" vertical="center" wrapText="1"/>
    </xf>
    <xf numFmtId="0" fontId="14" fillId="0" borderId="8" xfId="0" applyFont="1" applyFill="1" applyBorder="1" applyAlignment="1">
      <alignment horizontal="center" vertical="center" wrapText="1" shrinkToFit="1"/>
    </xf>
    <xf numFmtId="4" fontId="4" fillId="0" borderId="55" xfId="2" applyNumberFormat="1" applyFont="1" applyFill="1" applyBorder="1" applyAlignment="1">
      <alignment horizontal="center" vertical="center"/>
    </xf>
    <xf numFmtId="0" fontId="22" fillId="0" borderId="8" xfId="0" applyFont="1" applyFill="1" applyBorder="1" applyAlignment="1">
      <alignment vertical="center" wrapText="1" shrinkToFit="1"/>
    </xf>
    <xf numFmtId="0" fontId="22" fillId="0" borderId="8" xfId="0" applyFont="1" applyFill="1" applyBorder="1" applyAlignment="1">
      <alignment horizontal="center" vertical="center" wrapText="1" shrinkToFit="1"/>
    </xf>
    <xf numFmtId="0" fontId="6" fillId="0" borderId="54" xfId="2" applyNumberFormat="1" applyFont="1" applyFill="1" applyBorder="1" applyAlignment="1">
      <alignment vertical="center" wrapText="1" shrinkToFit="1"/>
    </xf>
    <xf numFmtId="0" fontId="6" fillId="0" borderId="63" xfId="2" applyNumberFormat="1" applyFont="1" applyFill="1" applyBorder="1" applyAlignment="1">
      <alignment vertical="center" wrapText="1" shrinkToFit="1"/>
    </xf>
    <xf numFmtId="4" fontId="6" fillId="0" borderId="63" xfId="2" applyNumberFormat="1" applyFont="1" applyFill="1" applyBorder="1" applyAlignment="1">
      <alignment horizontal="center" vertical="center"/>
    </xf>
    <xf numFmtId="4" fontId="6" fillId="0" borderId="64" xfId="2" applyNumberFormat="1" applyFont="1" applyFill="1" applyBorder="1" applyAlignment="1">
      <alignment horizontal="center" vertical="center"/>
    </xf>
    <xf numFmtId="0" fontId="6" fillId="0" borderId="64" xfId="2" applyFont="1" applyFill="1" applyBorder="1" applyAlignment="1">
      <alignment horizontal="center" vertical="center"/>
    </xf>
    <xf numFmtId="0" fontId="4" fillId="0" borderId="0" xfId="2" applyFont="1" applyFill="1" applyBorder="1" applyAlignment="1">
      <alignment horizontal="center" vertical="center" wrapText="1"/>
    </xf>
    <xf numFmtId="4" fontId="4" fillId="0" borderId="0" xfId="2" applyNumberFormat="1" applyFont="1" applyFill="1" applyBorder="1" applyAlignment="1">
      <alignment horizontal="center" vertical="center" wrapText="1"/>
    </xf>
    <xf numFmtId="3" fontId="6" fillId="0" borderId="0" xfId="2" applyNumberFormat="1" applyFont="1" applyFill="1" applyBorder="1" applyAlignment="1">
      <alignment horizontal="center" vertical="center" wrapText="1"/>
    </xf>
    <xf numFmtId="4" fontId="6" fillId="0" borderId="0" xfId="2" applyNumberFormat="1" applyFont="1" applyFill="1" applyBorder="1" applyAlignment="1">
      <alignment horizontal="center" vertical="center" wrapText="1"/>
    </xf>
    <xf numFmtId="0" fontId="14" fillId="0" borderId="8" xfId="0" applyNumberFormat="1" applyFont="1" applyFill="1" applyBorder="1" applyAlignment="1">
      <alignment horizontal="left" vertical="center" wrapText="1" shrinkToFit="1"/>
    </xf>
    <xf numFmtId="0" fontId="14" fillId="0" borderId="9" xfId="0" applyFont="1" applyFill="1" applyBorder="1" applyAlignment="1">
      <alignment vertical="center" wrapText="1" shrinkToFit="1"/>
    </xf>
    <xf numFmtId="0" fontId="14" fillId="0" borderId="23" xfId="0" applyFont="1" applyFill="1" applyBorder="1" applyAlignment="1">
      <alignment vertical="center" wrapText="1" shrinkToFit="1"/>
    </xf>
    <xf numFmtId="0" fontId="4" fillId="0" borderId="32" xfId="0" applyFont="1" applyFill="1" applyBorder="1" applyAlignment="1">
      <alignment horizontal="center" vertical="center" wrapText="1"/>
    </xf>
    <xf numFmtId="0" fontId="4" fillId="0" borderId="8" xfId="0" applyNumberFormat="1" applyFont="1" applyFill="1" applyBorder="1" applyAlignment="1">
      <alignment horizontal="center" vertical="center" wrapText="1" shrinkToFit="1"/>
    </xf>
    <xf numFmtId="0" fontId="4" fillId="0" borderId="12" xfId="2" applyFont="1" applyFill="1" applyBorder="1" applyAlignment="1">
      <alignment horizontal="center" vertical="center" wrapText="1"/>
    </xf>
    <xf numFmtId="0" fontId="4" fillId="0" borderId="19" xfId="2" applyFont="1" applyFill="1" applyBorder="1" applyAlignment="1">
      <alignment horizontal="center" vertical="center" wrapText="1"/>
    </xf>
    <xf numFmtId="0" fontId="4" fillId="0" borderId="36" xfId="2" applyFont="1" applyFill="1" applyBorder="1" applyAlignment="1">
      <alignment horizontal="center" vertical="center" wrapText="1"/>
    </xf>
    <xf numFmtId="0" fontId="4" fillId="0" borderId="0" xfId="2" applyFont="1" applyFill="1" applyBorder="1" applyAlignment="1">
      <alignment horizontal="left" vertical="center" wrapText="1"/>
    </xf>
    <xf numFmtId="0" fontId="4" fillId="0" borderId="13" xfId="2" applyFont="1" applyFill="1" applyBorder="1" applyAlignment="1">
      <alignment horizontal="center" vertical="center" wrapText="1"/>
    </xf>
    <xf numFmtId="0" fontId="4" fillId="0" borderId="51" xfId="2" applyNumberFormat="1" applyFont="1" applyFill="1" applyBorder="1" applyAlignment="1">
      <alignment horizontal="center" vertical="center" wrapText="1" shrinkToFit="1"/>
    </xf>
    <xf numFmtId="0" fontId="4" fillId="0" borderId="44" xfId="2" applyFont="1" applyFill="1" applyBorder="1" applyAlignment="1">
      <alignment horizontal="center" vertical="center" wrapText="1" shrinkToFit="1"/>
    </xf>
    <xf numFmtId="0" fontId="4" fillId="0" borderId="66" xfId="2" applyFont="1" applyFill="1" applyBorder="1" applyAlignment="1">
      <alignment vertical="center"/>
    </xf>
    <xf numFmtId="0" fontId="4" fillId="0" borderId="67" xfId="2" applyFont="1" applyFill="1" applyBorder="1" applyAlignment="1">
      <alignment horizontal="center" vertical="center"/>
    </xf>
    <xf numFmtId="0" fontId="4" fillId="0" borderId="28" xfId="2" applyFont="1" applyFill="1" applyBorder="1" applyAlignment="1">
      <alignment horizontal="center" vertical="center"/>
    </xf>
    <xf numFmtId="0" fontId="4" fillId="0" borderId="45" xfId="2" applyFont="1" applyFill="1" applyBorder="1" applyAlignment="1">
      <alignment horizontal="center" vertical="center"/>
    </xf>
    <xf numFmtId="0" fontId="4" fillId="0" borderId="30" xfId="2" applyFont="1" applyFill="1" applyBorder="1" applyAlignment="1">
      <alignment horizontal="center" vertical="center"/>
    </xf>
    <xf numFmtId="0" fontId="4" fillId="0" borderId="28" xfId="2" applyFont="1" applyFill="1" applyBorder="1" applyAlignment="1">
      <alignment horizontal="left" vertical="center"/>
    </xf>
    <xf numFmtId="0" fontId="4" fillId="0" borderId="0" xfId="2" applyFont="1" applyFill="1" applyBorder="1" applyAlignment="1">
      <alignment vertical="center" wrapText="1"/>
    </xf>
    <xf numFmtId="2" fontId="4" fillId="0" borderId="0" xfId="6" applyNumberFormat="1" applyFont="1" applyFill="1" applyBorder="1" applyAlignment="1">
      <alignment horizontal="center" vertical="center" wrapText="1"/>
    </xf>
    <xf numFmtId="0" fontId="4" fillId="0" borderId="66" xfId="2" applyFont="1" applyFill="1" applyBorder="1" applyAlignment="1">
      <alignment vertical="center" wrapText="1"/>
    </xf>
    <xf numFmtId="0" fontId="4" fillId="0" borderId="31" xfId="2" applyFont="1" applyFill="1" applyBorder="1" applyAlignment="1">
      <alignment horizontal="center" vertical="center" wrapText="1"/>
    </xf>
    <xf numFmtId="0" fontId="5" fillId="0" borderId="66" xfId="2" applyNumberFormat="1" applyFont="1" applyFill="1" applyBorder="1" applyAlignment="1">
      <alignment horizontal="center" vertical="center" wrapText="1" shrinkToFit="1"/>
    </xf>
    <xf numFmtId="0" fontId="4" fillId="0" borderId="66" xfId="2" applyFont="1" applyFill="1" applyBorder="1" applyAlignment="1">
      <alignment horizontal="center" vertical="center"/>
    </xf>
    <xf numFmtId="0" fontId="6" fillId="0" borderId="68" xfId="2" applyFont="1" applyFill="1" applyBorder="1" applyAlignment="1">
      <alignment horizontal="left" vertical="center"/>
    </xf>
    <xf numFmtId="0" fontId="6" fillId="0" borderId="66" xfId="2" applyNumberFormat="1" applyFont="1" applyFill="1" applyBorder="1" applyAlignment="1">
      <alignment vertical="center" wrapText="1" shrinkToFit="1"/>
    </xf>
    <xf numFmtId="4" fontId="4" fillId="0" borderId="47" xfId="2" applyNumberFormat="1" applyFont="1" applyFill="1" applyBorder="1" applyAlignment="1">
      <alignment horizontal="center" vertical="center"/>
    </xf>
    <xf numFmtId="0" fontId="4" fillId="0" borderId="69" xfId="2" applyNumberFormat="1" applyFont="1" applyFill="1" applyBorder="1" applyAlignment="1">
      <alignment horizontal="center" vertical="center" wrapText="1" shrinkToFit="1"/>
    </xf>
    <xf numFmtId="0" fontId="4" fillId="0" borderId="70" xfId="2" applyFont="1" applyFill="1" applyBorder="1" applyAlignment="1">
      <alignment horizontal="center" vertical="center" wrapText="1" shrinkToFit="1"/>
    </xf>
    <xf numFmtId="0" fontId="5" fillId="0" borderId="46" xfId="2" applyNumberFormat="1" applyFont="1" applyFill="1" applyBorder="1" applyAlignment="1">
      <alignment vertical="center" wrapText="1" shrinkToFit="1"/>
    </xf>
    <xf numFmtId="0" fontId="4" fillId="0" borderId="64" xfId="2" applyFont="1" applyFill="1" applyBorder="1" applyAlignment="1">
      <alignment horizontal="center" vertical="center"/>
    </xf>
    <xf numFmtId="4" fontId="16" fillId="0" borderId="64" xfId="2" applyNumberFormat="1" applyFont="1" applyFill="1" applyBorder="1" applyAlignment="1">
      <alignment horizontal="center" vertical="center"/>
    </xf>
    <xf numFmtId="2" fontId="16" fillId="0" borderId="64" xfId="2" applyNumberFormat="1" applyFont="1" applyFill="1" applyBorder="1" applyAlignment="1">
      <alignment horizontal="center" vertical="center"/>
    </xf>
    <xf numFmtId="0" fontId="5" fillId="0" borderId="65" xfId="2" applyNumberFormat="1" applyFont="1" applyFill="1" applyBorder="1" applyAlignment="1">
      <alignment vertical="center" wrapText="1" shrinkToFit="1"/>
    </xf>
    <xf numFmtId="0" fontId="5" fillId="0" borderId="54" xfId="2" applyFont="1" applyFill="1" applyBorder="1" applyAlignment="1">
      <alignment vertical="center"/>
    </xf>
    <xf numFmtId="0" fontId="5" fillId="0" borderId="63" xfId="2" applyFont="1" applyFill="1" applyBorder="1" applyAlignment="1">
      <alignment vertical="center"/>
    </xf>
    <xf numFmtId="2" fontId="6" fillId="0" borderId="64" xfId="2" applyNumberFormat="1" applyFont="1" applyFill="1" applyBorder="1" applyAlignment="1">
      <alignment horizontal="center" vertical="center"/>
    </xf>
    <xf numFmtId="0" fontId="6" fillId="0" borderId="65" xfId="2" applyNumberFormat="1" applyFont="1" applyFill="1" applyBorder="1" applyAlignment="1">
      <alignment horizontal="center" vertical="center" wrapText="1" shrinkToFit="1"/>
    </xf>
    <xf numFmtId="0" fontId="4" fillId="0" borderId="55" xfId="2" applyFont="1" applyFill="1" applyBorder="1" applyAlignment="1">
      <alignment horizontal="center" vertical="center"/>
    </xf>
    <xf numFmtId="0" fontId="6" fillId="0" borderId="54" xfId="2" applyFont="1" applyFill="1" applyBorder="1" applyAlignment="1">
      <alignment vertical="center"/>
    </xf>
    <xf numFmtId="0" fontId="6" fillId="0" borderId="63" xfId="2" applyFont="1" applyFill="1" applyBorder="1" applyAlignment="1">
      <alignment vertical="center"/>
    </xf>
    <xf numFmtId="0" fontId="4" fillId="0" borderId="5" xfId="2" applyFont="1" applyFill="1" applyBorder="1" applyAlignment="1">
      <alignment horizontal="center" vertical="center" wrapText="1" shrinkToFit="1"/>
    </xf>
    <xf numFmtId="0" fontId="5" fillId="0" borderId="0" xfId="2" applyFont="1" applyFill="1" applyBorder="1" applyAlignment="1">
      <alignment horizontal="center" vertical="center"/>
    </xf>
    <xf numFmtId="4" fontId="8" fillId="0" borderId="0" xfId="2" applyNumberFormat="1" applyFont="1" applyFill="1" applyBorder="1" applyAlignment="1">
      <alignment horizontal="center" vertical="center"/>
    </xf>
    <xf numFmtId="0" fontId="5" fillId="0" borderId="55" xfId="2" applyFont="1" applyFill="1" applyBorder="1" applyAlignment="1">
      <alignment vertical="center"/>
    </xf>
    <xf numFmtId="0" fontId="5" fillId="0" borderId="55" xfId="2" applyFont="1" applyFill="1" applyBorder="1" applyAlignment="1">
      <alignment horizontal="center" vertical="center"/>
    </xf>
    <xf numFmtId="0" fontId="6" fillId="0" borderId="66" xfId="2" applyFont="1" applyFill="1" applyBorder="1" applyAlignment="1">
      <alignment horizontal="left" vertical="center"/>
    </xf>
    <xf numFmtId="0" fontId="6" fillId="0" borderId="0" xfId="2" applyFont="1" applyFill="1" applyBorder="1" applyAlignment="1">
      <alignment horizontal="center" vertical="center"/>
    </xf>
    <xf numFmtId="0" fontId="6" fillId="0" borderId="71" xfId="2" applyFont="1" applyFill="1" applyBorder="1" applyAlignment="1">
      <alignment horizontal="left" vertical="center"/>
    </xf>
    <xf numFmtId="0" fontId="6" fillId="0" borderId="64" xfId="2" applyFont="1" applyFill="1" applyBorder="1" applyAlignment="1">
      <alignment horizontal="center" vertical="center" wrapText="1" shrinkToFit="1"/>
    </xf>
    <xf numFmtId="0" fontId="4" fillId="0" borderId="64" xfId="2" applyFont="1" applyFill="1" applyBorder="1" applyAlignment="1">
      <alignment horizontal="center" vertical="center" wrapText="1"/>
    </xf>
    <xf numFmtId="0" fontId="6" fillId="0" borderId="63" xfId="2" applyNumberFormat="1" applyFont="1" applyFill="1" applyBorder="1" applyAlignment="1">
      <alignment vertical="center" shrinkToFit="1"/>
    </xf>
    <xf numFmtId="0" fontId="6" fillId="0" borderId="64" xfId="2" applyNumberFormat="1" applyFont="1" applyFill="1" applyBorder="1" applyAlignment="1">
      <alignment horizontal="center" vertical="center" wrapText="1" shrinkToFit="1"/>
    </xf>
    <xf numFmtId="165" fontId="6" fillId="0" borderId="64" xfId="2" applyNumberFormat="1" applyFont="1" applyFill="1" applyBorder="1" applyAlignment="1">
      <alignment horizontal="center" vertical="center"/>
    </xf>
    <xf numFmtId="0" fontId="6" fillId="0" borderId="64" xfId="2" applyFont="1" applyFill="1" applyBorder="1" applyAlignment="1">
      <alignment horizontal="center" vertical="center" wrapText="1"/>
    </xf>
    <xf numFmtId="0" fontId="5" fillId="0" borderId="55" xfId="2" applyNumberFormat="1" applyFont="1" applyFill="1" applyBorder="1" applyAlignment="1">
      <alignment vertical="center" wrapText="1" shrinkToFit="1"/>
    </xf>
    <xf numFmtId="0" fontId="6" fillId="0" borderId="54" xfId="2" applyFont="1" applyFill="1" applyBorder="1" applyAlignment="1">
      <alignment horizontal="left" vertical="center"/>
    </xf>
    <xf numFmtId="0" fontId="6" fillId="0" borderId="55" xfId="2" applyNumberFormat="1" applyFont="1" applyFill="1" applyBorder="1" applyAlignment="1">
      <alignment horizontal="center" vertical="center" wrapText="1" shrinkToFit="1"/>
    </xf>
    <xf numFmtId="0" fontId="6" fillId="0" borderId="55" xfId="2" applyFont="1" applyFill="1" applyBorder="1" applyAlignment="1">
      <alignment horizontal="center" vertical="center" wrapText="1" shrinkToFit="1"/>
    </xf>
    <xf numFmtId="4" fontId="4" fillId="0" borderId="65" xfId="2" applyNumberFormat="1" applyFont="1" applyFill="1" applyBorder="1" applyAlignment="1">
      <alignment horizontal="center" vertical="center"/>
    </xf>
    <xf numFmtId="0" fontId="28" fillId="6" borderId="34" xfId="2" applyNumberFormat="1" applyFont="1" applyFill="1" applyBorder="1" applyAlignment="1">
      <alignment horizontal="center" vertical="center" wrapText="1" shrinkToFit="1"/>
    </xf>
    <xf numFmtId="0" fontId="28" fillId="6" borderId="51" xfId="2" applyFont="1" applyFill="1" applyBorder="1" applyAlignment="1">
      <alignment horizontal="center" vertical="center"/>
    </xf>
    <xf numFmtId="2" fontId="28" fillId="6" borderId="34" xfId="2" applyNumberFormat="1" applyFont="1" applyFill="1" applyBorder="1" applyAlignment="1">
      <alignment horizontal="center" vertical="center"/>
    </xf>
    <xf numFmtId="2" fontId="30" fillId="7" borderId="11" xfId="2" applyNumberFormat="1" applyFont="1" applyFill="1" applyBorder="1" applyAlignment="1">
      <alignment horizontal="center" vertical="center"/>
    </xf>
    <xf numFmtId="0" fontId="5" fillId="0" borderId="72" xfId="2" applyFont="1" applyFill="1" applyBorder="1" applyAlignment="1">
      <alignment horizontal="center" vertical="center"/>
    </xf>
    <xf numFmtId="0" fontId="5" fillId="0" borderId="42" xfId="2" applyFont="1" applyFill="1" applyBorder="1" applyAlignment="1">
      <alignment horizontal="center" vertical="center"/>
    </xf>
    <xf numFmtId="0" fontId="4" fillId="0" borderId="23" xfId="2" applyFont="1" applyFill="1" applyBorder="1" applyAlignment="1">
      <alignment horizontal="center" vertical="center" wrapText="1" shrinkToFit="1"/>
    </xf>
    <xf numFmtId="0" fontId="12" fillId="0" borderId="0" xfId="2" applyFont="1" applyFill="1" applyBorder="1" applyAlignment="1">
      <alignment horizontal="center" vertical="center"/>
    </xf>
    <xf numFmtId="0" fontId="27" fillId="0" borderId="0" xfId="2" applyFont="1" applyFill="1" applyBorder="1" applyAlignment="1">
      <alignment horizontal="center" vertical="center"/>
    </xf>
    <xf numFmtId="0" fontId="28" fillId="0" borderId="0" xfId="2" applyFont="1" applyFill="1" applyBorder="1" applyAlignment="1">
      <alignment horizontal="center" vertical="center" wrapText="1" shrinkToFit="1"/>
    </xf>
    <xf numFmtId="0" fontId="28" fillId="0" borderId="0" xfId="2" applyFont="1" applyFill="1" applyBorder="1" applyAlignment="1">
      <alignment horizontal="center" vertical="center" wrapText="1"/>
    </xf>
    <xf numFmtId="0" fontId="28" fillId="0" borderId="0" xfId="2" applyFont="1" applyFill="1" applyBorder="1" applyAlignment="1">
      <alignment horizontal="center" vertical="center"/>
    </xf>
    <xf numFmtId="2" fontId="28" fillId="0" borderId="0" xfId="2" applyNumberFormat="1" applyFont="1" applyFill="1" applyBorder="1" applyAlignment="1">
      <alignment horizontal="center" vertical="center"/>
    </xf>
    <xf numFmtId="10" fontId="31" fillId="0" borderId="0" xfId="4" applyNumberFormat="1" applyFont="1" applyFill="1" applyBorder="1" applyAlignment="1">
      <alignment horizontal="center" vertical="center"/>
    </xf>
    <xf numFmtId="0" fontId="28" fillId="0" borderId="0" xfId="2" applyNumberFormat="1" applyFont="1" applyFill="1" applyBorder="1" applyAlignment="1">
      <alignment horizontal="left" vertical="center" wrapText="1" shrinkToFit="1"/>
    </xf>
    <xf numFmtId="0" fontId="4" fillId="0" borderId="11" xfId="2" applyFont="1" applyFill="1" applyBorder="1" applyAlignment="1">
      <alignment horizontal="center" vertical="center" wrapText="1" shrinkToFit="1"/>
    </xf>
    <xf numFmtId="0" fontId="4" fillId="0" borderId="14" xfId="2" applyFont="1" applyFill="1" applyBorder="1" applyAlignment="1">
      <alignment horizontal="center" vertical="center" wrapText="1" shrinkToFit="1"/>
    </xf>
    <xf numFmtId="0" fontId="4" fillId="0" borderId="9" xfId="2" applyFont="1" applyFill="1" applyBorder="1" applyAlignment="1">
      <alignment horizontal="center" vertical="center" wrapText="1" shrinkToFit="1"/>
    </xf>
    <xf numFmtId="0" fontId="6" fillId="0" borderId="17" xfId="2" applyFont="1" applyFill="1" applyBorder="1" applyAlignment="1">
      <alignment horizontal="center" vertical="center" wrapText="1" shrinkToFit="1"/>
    </xf>
    <xf numFmtId="0" fontId="12" fillId="0" borderId="0" xfId="2" applyFont="1" applyFill="1" applyBorder="1" applyAlignment="1">
      <alignment horizontal="center" vertical="center" wrapText="1"/>
    </xf>
    <xf numFmtId="0" fontId="4" fillId="0" borderId="29" xfId="2" applyFont="1" applyFill="1" applyBorder="1" applyAlignment="1">
      <alignment vertical="center" wrapText="1" shrinkToFit="1"/>
    </xf>
    <xf numFmtId="3" fontId="4" fillId="0" borderId="28" xfId="2" applyNumberFormat="1" applyFont="1" applyFill="1" applyBorder="1" applyAlignment="1">
      <alignment horizontal="center" vertical="center"/>
    </xf>
    <xf numFmtId="0" fontId="4" fillId="0" borderId="66" xfId="2" applyFont="1" applyFill="1" applyBorder="1" applyAlignment="1">
      <alignment horizontal="center" vertical="center" wrapText="1"/>
    </xf>
    <xf numFmtId="0" fontId="6" fillId="0" borderId="73" xfId="2" applyFont="1" applyFill="1" applyBorder="1" applyAlignment="1">
      <alignment horizontal="left" vertical="center"/>
    </xf>
    <xf numFmtId="0" fontId="6" fillId="0" borderId="74" xfId="2" applyFont="1" applyFill="1" applyBorder="1" applyAlignment="1">
      <alignment horizontal="center" vertical="center" wrapText="1" shrinkToFit="1"/>
    </xf>
    <xf numFmtId="165" fontId="6" fillId="0" borderId="75" xfId="2" applyNumberFormat="1" applyFont="1" applyFill="1" applyBorder="1" applyAlignment="1">
      <alignment horizontal="center" vertical="center"/>
    </xf>
    <xf numFmtId="0" fontId="6" fillId="0" borderId="75" xfId="2" applyFont="1" applyFill="1" applyBorder="1" applyAlignment="1">
      <alignment horizontal="center" vertical="center" wrapText="1"/>
    </xf>
    <xf numFmtId="4" fontId="6" fillId="0" borderId="75" xfId="2" applyNumberFormat="1" applyFont="1" applyFill="1" applyBorder="1" applyAlignment="1">
      <alignment horizontal="center" vertical="center"/>
    </xf>
    <xf numFmtId="0" fontId="4" fillId="0" borderId="76" xfId="2" applyFont="1" applyFill="1" applyBorder="1" applyAlignment="1">
      <alignment horizontal="center" vertical="center" wrapText="1" shrinkToFit="1"/>
    </xf>
    <xf numFmtId="4" fontId="6" fillId="0" borderId="55" xfId="2" applyNumberFormat="1" applyFont="1" applyFill="1" applyBorder="1" applyAlignment="1">
      <alignment horizontal="center" vertical="center"/>
    </xf>
    <xf numFmtId="0" fontId="6" fillId="0" borderId="55" xfId="2" applyFont="1" applyFill="1" applyBorder="1" applyAlignment="1">
      <alignment horizontal="center" vertical="center"/>
    </xf>
    <xf numFmtId="4" fontId="6" fillId="0" borderId="65" xfId="2" applyNumberFormat="1" applyFont="1" applyFill="1" applyBorder="1" applyAlignment="1">
      <alignment horizontal="center" vertical="center"/>
    </xf>
    <xf numFmtId="0" fontId="17" fillId="0" borderId="55" xfId="2" applyFont="1" applyFill="1" applyBorder="1" applyAlignment="1">
      <alignment horizontal="center" vertical="center" wrapText="1"/>
    </xf>
    <xf numFmtId="0" fontId="6" fillId="0" borderId="55" xfId="2" applyFont="1" applyFill="1" applyBorder="1" applyAlignment="1">
      <alignment horizontal="center" vertical="center" wrapText="1"/>
    </xf>
    <xf numFmtId="0" fontId="5" fillId="0" borderId="77" xfId="2" applyFont="1" applyFill="1" applyBorder="1" applyAlignment="1">
      <alignment horizontal="center" vertical="center"/>
    </xf>
    <xf numFmtId="165" fontId="6" fillId="0" borderId="55" xfId="2" applyNumberFormat="1" applyFont="1" applyFill="1" applyBorder="1" applyAlignment="1">
      <alignment horizontal="center" vertical="center"/>
    </xf>
    <xf numFmtId="0" fontId="4" fillId="0" borderId="65" xfId="2" applyFont="1" applyFill="1" applyBorder="1" applyAlignment="1">
      <alignment horizontal="center" vertical="center" wrapText="1" shrinkToFit="1"/>
    </xf>
    <xf numFmtId="0" fontId="31" fillId="7" borderId="34" xfId="2" applyNumberFormat="1" applyFont="1" applyFill="1" applyBorder="1" applyAlignment="1">
      <alignment horizontal="center" vertical="center" wrapText="1" shrinkToFit="1"/>
    </xf>
    <xf numFmtId="2" fontId="31" fillId="7" borderId="34" xfId="2" applyNumberFormat="1" applyFont="1" applyFill="1" applyBorder="1" applyAlignment="1">
      <alignment horizontal="center" vertical="center"/>
    </xf>
    <xf numFmtId="4" fontId="31" fillId="7" borderId="34" xfId="2" applyNumberFormat="1" applyFont="1" applyFill="1" applyBorder="1" applyAlignment="1">
      <alignment horizontal="center" vertical="center"/>
    </xf>
    <xf numFmtId="0" fontId="4" fillId="0" borderId="78" xfId="2" applyFont="1" applyFill="1" applyBorder="1" applyAlignment="1">
      <alignment horizontal="center" vertical="center" wrapText="1" shrinkToFit="1"/>
    </xf>
    <xf numFmtId="0" fontId="25" fillId="7" borderId="79" xfId="2" applyNumberFormat="1" applyFont="1" applyFill="1" applyBorder="1" applyAlignment="1">
      <alignment horizontal="center" vertical="center" wrapText="1" shrinkToFit="1"/>
    </xf>
    <xf numFmtId="0" fontId="25" fillId="7" borderId="79" xfId="2" applyFont="1" applyFill="1" applyBorder="1" applyAlignment="1">
      <alignment horizontal="center" vertical="center" wrapText="1" shrinkToFit="1"/>
    </xf>
    <xf numFmtId="0" fontId="25" fillId="7" borderId="79" xfId="2" applyFont="1" applyFill="1" applyBorder="1" applyAlignment="1">
      <alignment horizontal="center" vertical="center" wrapText="1"/>
    </xf>
    <xf numFmtId="2" fontId="26" fillId="7" borderId="79" xfId="2" applyNumberFormat="1" applyFont="1" applyFill="1" applyBorder="1" applyAlignment="1">
      <alignment horizontal="center" vertical="center"/>
    </xf>
    <xf numFmtId="0" fontId="25" fillId="7" borderId="80" xfId="2" applyFont="1" applyFill="1" applyBorder="1" applyAlignment="1">
      <alignment horizontal="center" vertical="center" wrapText="1" shrinkToFit="1"/>
    </xf>
    <xf numFmtId="0" fontId="31" fillId="7" borderId="81" xfId="2" applyNumberFormat="1" applyFont="1" applyFill="1" applyBorder="1" applyAlignment="1">
      <alignment horizontal="center" vertical="center" wrapText="1" shrinkToFit="1"/>
    </xf>
    <xf numFmtId="0" fontId="31" fillId="7" borderId="81" xfId="2" applyFont="1" applyFill="1" applyBorder="1" applyAlignment="1">
      <alignment horizontal="center" vertical="center" wrapText="1" shrinkToFit="1"/>
    </xf>
    <xf numFmtId="0" fontId="31" fillId="7" borderId="81" xfId="2" applyFont="1" applyFill="1" applyBorder="1" applyAlignment="1">
      <alignment horizontal="center" vertical="center" wrapText="1"/>
    </xf>
    <xf numFmtId="2" fontId="31" fillId="7" borderId="81" xfId="2" applyNumberFormat="1" applyFont="1" applyFill="1" applyBorder="1" applyAlignment="1">
      <alignment horizontal="center" vertical="center"/>
    </xf>
    <xf numFmtId="0" fontId="31" fillId="7" borderId="82" xfId="2" applyFont="1" applyFill="1" applyBorder="1" applyAlignment="1">
      <alignment horizontal="center" vertical="center" wrapText="1" shrinkToFit="1"/>
    </xf>
    <xf numFmtId="0" fontId="31" fillId="0" borderId="0" xfId="2" applyNumberFormat="1" applyFont="1" applyFill="1" applyBorder="1" applyAlignment="1">
      <alignment horizontal="center" vertical="center" wrapText="1" shrinkToFit="1"/>
    </xf>
    <xf numFmtId="0" fontId="31" fillId="0" borderId="0" xfId="2" applyFont="1" applyFill="1" applyBorder="1" applyAlignment="1">
      <alignment horizontal="center" vertical="center" wrapText="1" shrinkToFit="1"/>
    </xf>
    <xf numFmtId="0" fontId="31" fillId="0" borderId="0" xfId="2" applyFont="1" applyFill="1" applyBorder="1" applyAlignment="1">
      <alignment horizontal="center" vertical="center" wrapText="1"/>
    </xf>
    <xf numFmtId="2" fontId="31" fillId="0" borderId="0" xfId="2" applyNumberFormat="1" applyFont="1" applyFill="1" applyBorder="1" applyAlignment="1">
      <alignment horizontal="center" vertical="center"/>
    </xf>
    <xf numFmtId="4" fontId="31" fillId="0" borderId="0" xfId="2" applyNumberFormat="1" applyFont="1" applyFill="1" applyBorder="1" applyAlignment="1">
      <alignment horizontal="center" vertical="center"/>
    </xf>
    <xf numFmtId="4" fontId="26" fillId="7" borderId="8" xfId="2" applyNumberFormat="1" applyFont="1" applyFill="1" applyBorder="1" applyAlignment="1">
      <alignment horizontal="center" vertical="center" wrapText="1" shrinkToFit="1"/>
    </xf>
    <xf numFmtId="4" fontId="26" fillId="7" borderId="10" xfId="2" applyNumberFormat="1" applyFont="1" applyFill="1" applyBorder="1" applyAlignment="1">
      <alignment horizontal="center" vertical="center" wrapText="1" shrinkToFit="1"/>
    </xf>
    <xf numFmtId="0" fontId="31" fillId="7" borderId="51" xfId="2" applyFont="1" applyFill="1" applyBorder="1" applyAlignment="1">
      <alignment horizontal="center" vertical="center"/>
    </xf>
    <xf numFmtId="4" fontId="31" fillId="7" borderId="35" xfId="2" applyNumberFormat="1" applyFont="1" applyFill="1" applyBorder="1" applyAlignment="1">
      <alignment horizontal="center" vertical="center"/>
    </xf>
    <xf numFmtId="0" fontId="14" fillId="0" borderId="8" xfId="0" applyNumberFormat="1" applyFont="1" applyFill="1" applyBorder="1" applyAlignment="1">
      <alignment horizontal="center" vertical="center" wrapText="1" shrinkToFit="1"/>
    </xf>
    <xf numFmtId="0" fontId="23" fillId="0" borderId="8" xfId="0" applyFont="1" applyFill="1" applyBorder="1" applyAlignment="1">
      <alignment horizontal="center" vertical="center" wrapText="1" shrinkToFit="1"/>
    </xf>
    <xf numFmtId="0" fontId="4" fillId="0" borderId="22" xfId="2" applyFont="1" applyFill="1" applyBorder="1" applyAlignment="1">
      <alignment horizontal="center" vertical="center" wrapText="1" shrinkToFit="1"/>
    </xf>
    <xf numFmtId="0" fontId="6" fillId="0" borderId="55" xfId="2" applyFont="1" applyFill="1" applyBorder="1" applyAlignment="1">
      <alignment vertical="center"/>
    </xf>
    <xf numFmtId="0" fontId="10" fillId="0" borderId="11" xfId="2" applyFont="1" applyFill="1" applyBorder="1" applyAlignment="1">
      <alignment horizontal="center" vertical="center" wrapText="1" shrinkToFit="1"/>
    </xf>
    <xf numFmtId="0" fontId="4" fillId="0" borderId="55" xfId="2" applyNumberFormat="1" applyFont="1" applyFill="1" applyBorder="1" applyAlignment="1">
      <alignment horizontal="center" vertical="center" wrapText="1" shrinkToFit="1"/>
    </xf>
    <xf numFmtId="0" fontId="4" fillId="0" borderId="55" xfId="2" applyFont="1" applyFill="1" applyBorder="1" applyAlignment="1">
      <alignment horizontal="center" vertical="center" wrapText="1"/>
    </xf>
    <xf numFmtId="4" fontId="16" fillId="0" borderId="55" xfId="2" applyNumberFormat="1" applyFont="1" applyFill="1" applyBorder="1" applyAlignment="1">
      <alignment horizontal="center" vertical="center"/>
    </xf>
    <xf numFmtId="0" fontId="6" fillId="0" borderId="55" xfId="2" applyNumberFormat="1" applyFont="1" applyFill="1" applyBorder="1" applyAlignment="1">
      <alignment horizontal="center" vertical="center" shrinkToFit="1"/>
    </xf>
    <xf numFmtId="0" fontId="4" fillId="0" borderId="13" xfId="2" applyFont="1" applyFill="1" applyBorder="1" applyAlignment="1">
      <alignment horizontal="center" vertical="center" wrapText="1" shrinkToFit="1"/>
    </xf>
    <xf numFmtId="0" fontId="31" fillId="0" borderId="0" xfId="2" applyFont="1" applyFill="1" applyAlignment="1">
      <alignment horizontal="center" vertical="center"/>
    </xf>
    <xf numFmtId="4" fontId="10" fillId="0" borderId="0" xfId="0" applyNumberFormat="1" applyFont="1" applyFill="1" applyBorder="1" applyAlignment="1">
      <alignment horizontal="center" vertical="center"/>
    </xf>
    <xf numFmtId="0" fontId="4" fillId="0" borderId="28" xfId="2" applyNumberFormat="1" applyFont="1" applyFill="1" applyBorder="1" applyAlignment="1">
      <alignment horizontal="center" vertical="center" wrapText="1" shrinkToFit="1"/>
    </xf>
    <xf numFmtId="0" fontId="6" fillId="0" borderId="47" xfId="2" applyNumberFormat="1" applyFont="1" applyFill="1" applyBorder="1" applyAlignment="1">
      <alignment horizontal="center" vertical="center" wrapText="1" shrinkToFit="1"/>
    </xf>
    <xf numFmtId="0" fontId="25" fillId="7" borderId="83" xfId="2" applyNumberFormat="1" applyFont="1" applyFill="1" applyBorder="1" applyAlignment="1">
      <alignment horizontal="center" vertical="center" wrapText="1" shrinkToFit="1"/>
    </xf>
    <xf numFmtId="0" fontId="25" fillId="7" borderId="83" xfId="2" applyFont="1" applyFill="1" applyBorder="1" applyAlignment="1">
      <alignment horizontal="center" vertical="center" wrapText="1" shrinkToFit="1"/>
    </xf>
    <xf numFmtId="0" fontId="25" fillId="7" borderId="83" xfId="2" applyFont="1" applyFill="1" applyBorder="1" applyAlignment="1">
      <alignment horizontal="center" vertical="center" wrapText="1"/>
    </xf>
    <xf numFmtId="2" fontId="26" fillId="7" borderId="83" xfId="2" applyNumberFormat="1" applyFont="1" applyFill="1" applyBorder="1" applyAlignment="1">
      <alignment horizontal="center" vertical="center"/>
    </xf>
    <xf numFmtId="0" fontId="25" fillId="7" borderId="84" xfId="2" applyFont="1" applyFill="1" applyBorder="1" applyAlignment="1">
      <alignment horizontal="center" vertical="center" wrapText="1" shrinkToFit="1"/>
    </xf>
    <xf numFmtId="0" fontId="31" fillId="6" borderId="85" xfId="2" applyFont="1" applyFill="1" applyBorder="1" applyAlignment="1">
      <alignment horizontal="center" vertical="center" wrapText="1" shrinkToFit="1"/>
    </xf>
    <xf numFmtId="0" fontId="31" fillId="6" borderId="85" xfId="2" applyFont="1" applyFill="1" applyBorder="1" applyAlignment="1">
      <alignment horizontal="center" vertical="center" wrapText="1"/>
    </xf>
    <xf numFmtId="0" fontId="31" fillId="6" borderId="85" xfId="2" applyFont="1" applyFill="1" applyBorder="1" applyAlignment="1">
      <alignment horizontal="center" vertical="center"/>
    </xf>
    <xf numFmtId="2" fontId="31" fillId="6" borderId="85" xfId="2" applyNumberFormat="1" applyFont="1" applyFill="1" applyBorder="1" applyAlignment="1">
      <alignment horizontal="center" vertical="center"/>
    </xf>
    <xf numFmtId="4" fontId="31" fillId="6" borderId="85" xfId="2" applyNumberFormat="1" applyFont="1" applyFill="1" applyBorder="1" applyAlignment="1">
      <alignment horizontal="center" vertical="center"/>
    </xf>
    <xf numFmtId="0" fontId="31" fillId="6" borderId="86" xfId="2" applyFont="1" applyFill="1" applyBorder="1" applyAlignment="1">
      <alignment horizontal="center" vertical="center" wrapText="1" shrinkToFit="1"/>
    </xf>
    <xf numFmtId="0" fontId="11" fillId="0" borderId="0" xfId="2" applyFont="1" applyFill="1" applyAlignment="1">
      <alignment horizontal="center" vertical="center"/>
    </xf>
    <xf numFmtId="0" fontId="4" fillId="3" borderId="44" xfId="2" applyFont="1" applyFill="1" applyBorder="1" applyAlignment="1">
      <alignment horizontal="center" vertical="center" wrapText="1" shrinkToFit="1"/>
    </xf>
    <xf numFmtId="0" fontId="5" fillId="3" borderId="68" xfId="2" applyFont="1" applyFill="1" applyBorder="1" applyAlignment="1">
      <alignment vertical="center"/>
    </xf>
    <xf numFmtId="0" fontId="6" fillId="3" borderId="68" xfId="2" applyFont="1" applyFill="1" applyBorder="1" applyAlignment="1">
      <alignment horizontal="left" vertical="center"/>
    </xf>
    <xf numFmtId="0" fontId="37" fillId="7" borderId="8" xfId="2" applyNumberFormat="1" applyFont="1" applyFill="1" applyBorder="1" applyAlignment="1">
      <alignment horizontal="center" vertical="center" wrapText="1" shrinkToFit="1"/>
    </xf>
    <xf numFmtId="0" fontId="37" fillId="7" borderId="5" xfId="2" applyFont="1" applyFill="1" applyBorder="1" applyAlignment="1">
      <alignment horizontal="center" vertical="center" wrapText="1" shrinkToFit="1"/>
    </xf>
    <xf numFmtId="0" fontId="37" fillId="7" borderId="8" xfId="2" applyFont="1" applyFill="1" applyBorder="1" applyAlignment="1">
      <alignment horizontal="center" vertical="center" wrapText="1"/>
    </xf>
    <xf numFmtId="0" fontId="38" fillId="6" borderId="34" xfId="2" applyNumberFormat="1" applyFont="1" applyFill="1" applyBorder="1" applyAlignment="1">
      <alignment horizontal="center" vertical="center" wrapText="1" shrinkToFit="1"/>
    </xf>
    <xf numFmtId="0" fontId="38" fillId="6" borderId="51" xfId="2" applyFont="1" applyFill="1" applyBorder="1" applyAlignment="1">
      <alignment horizontal="center" vertical="center"/>
    </xf>
    <xf numFmtId="2" fontId="38" fillId="6" borderId="34" xfId="2" applyNumberFormat="1" applyFont="1" applyFill="1" applyBorder="1" applyAlignment="1">
      <alignment horizontal="center" vertical="center"/>
    </xf>
    <xf numFmtId="4" fontId="38" fillId="6" borderId="34" xfId="2" applyNumberFormat="1" applyFont="1" applyFill="1" applyBorder="1" applyAlignment="1">
      <alignment horizontal="center" vertical="center"/>
    </xf>
    <xf numFmtId="0" fontId="39" fillId="6" borderId="34" xfId="2" applyNumberFormat="1" applyFont="1" applyFill="1" applyBorder="1" applyAlignment="1">
      <alignment horizontal="center" vertical="center" wrapText="1" shrinkToFit="1"/>
    </xf>
    <xf numFmtId="0" fontId="39" fillId="6" borderId="34" xfId="2" applyFont="1" applyFill="1" applyBorder="1" applyAlignment="1">
      <alignment horizontal="center" vertical="center" wrapText="1" shrinkToFit="1"/>
    </xf>
    <xf numFmtId="0" fontId="39" fillId="6" borderId="34" xfId="2" applyFont="1" applyFill="1" applyBorder="1" applyAlignment="1">
      <alignment horizontal="center" vertical="center" wrapText="1"/>
    </xf>
    <xf numFmtId="0" fontId="39" fillId="6" borderId="51" xfId="2" applyFont="1" applyFill="1" applyBorder="1" applyAlignment="1">
      <alignment horizontal="center" vertical="center"/>
    </xf>
    <xf numFmtId="2" fontId="39" fillId="6" borderId="34" xfId="2" applyNumberFormat="1" applyFont="1" applyFill="1" applyBorder="1" applyAlignment="1">
      <alignment horizontal="center" vertical="center"/>
    </xf>
    <xf numFmtId="4" fontId="39" fillId="6" borderId="34" xfId="2" applyNumberFormat="1" applyFont="1" applyFill="1" applyBorder="1" applyAlignment="1">
      <alignment horizontal="center" vertical="center"/>
    </xf>
    <xf numFmtId="0" fontId="32" fillId="0" borderId="65" xfId="2" applyNumberFormat="1" applyFont="1" applyFill="1" applyBorder="1" applyAlignment="1">
      <alignment vertical="center" wrapText="1" shrinkToFit="1"/>
    </xf>
    <xf numFmtId="0" fontId="32" fillId="0" borderId="46" xfId="2" applyNumberFormat="1" applyFont="1" applyFill="1" applyBorder="1" applyAlignment="1">
      <alignment vertical="center" wrapText="1" shrinkToFit="1"/>
    </xf>
    <xf numFmtId="0" fontId="10" fillId="0" borderId="44" xfId="2" applyNumberFormat="1" applyFont="1" applyFill="1" applyBorder="1" applyAlignment="1">
      <alignment horizontal="center" vertical="center" wrapText="1" shrinkToFit="1"/>
    </xf>
    <xf numFmtId="4" fontId="32" fillId="3" borderId="70" xfId="2" applyNumberFormat="1" applyFont="1" applyFill="1" applyBorder="1" applyAlignment="1">
      <alignment horizontal="center" vertical="center"/>
    </xf>
    <xf numFmtId="0" fontId="10" fillId="0" borderId="21" xfId="2" applyNumberFormat="1" applyFont="1" applyFill="1" applyBorder="1" applyAlignment="1">
      <alignment horizontal="center" vertical="center" wrapText="1" shrinkToFit="1"/>
    </xf>
    <xf numFmtId="0" fontId="10" fillId="0" borderId="65" xfId="2" applyNumberFormat="1" applyFont="1" applyFill="1" applyBorder="1" applyAlignment="1">
      <alignment horizontal="center" vertical="center" wrapText="1" shrinkToFit="1"/>
    </xf>
    <xf numFmtId="0" fontId="10" fillId="0" borderId="46" xfId="2" applyNumberFormat="1" applyFont="1" applyFill="1" applyBorder="1" applyAlignment="1">
      <alignment horizontal="center" vertical="center" wrapText="1" shrinkToFit="1"/>
    </xf>
    <xf numFmtId="0" fontId="10" fillId="0" borderId="47" xfId="2" applyNumberFormat="1" applyFont="1" applyFill="1" applyBorder="1" applyAlignment="1">
      <alignment horizontal="center" vertical="center" wrapText="1" shrinkToFit="1"/>
    </xf>
    <xf numFmtId="0" fontId="10" fillId="3" borderId="70" xfId="2" applyFont="1" applyFill="1" applyBorder="1" applyAlignment="1">
      <alignment horizontal="center" vertical="center" wrapText="1" shrinkToFit="1"/>
    </xf>
    <xf numFmtId="4" fontId="10" fillId="0" borderId="47" xfId="2" applyNumberFormat="1" applyFont="1" applyFill="1" applyBorder="1" applyAlignment="1">
      <alignment horizontal="center" vertical="center"/>
    </xf>
    <xf numFmtId="0" fontId="10" fillId="0" borderId="69" xfId="2" applyNumberFormat="1" applyFont="1" applyFill="1" applyBorder="1" applyAlignment="1">
      <alignment horizontal="center" vertical="center" wrapText="1" shrinkToFit="1"/>
    </xf>
    <xf numFmtId="0" fontId="10" fillId="0" borderId="7" xfId="2" applyFont="1" applyFill="1" applyBorder="1" applyAlignment="1">
      <alignment horizontal="center" vertical="center" wrapText="1" shrinkToFit="1"/>
    </xf>
    <xf numFmtId="0" fontId="41" fillId="7" borderId="10" xfId="2" applyFont="1" applyFill="1" applyBorder="1" applyAlignment="1">
      <alignment horizontal="center" vertical="center" wrapText="1" shrinkToFit="1"/>
    </xf>
    <xf numFmtId="0" fontId="42" fillId="6" borderId="35" xfId="2" applyFont="1" applyFill="1" applyBorder="1" applyAlignment="1">
      <alignment horizontal="center" vertical="center" wrapText="1" shrinkToFit="1"/>
    </xf>
    <xf numFmtId="0" fontId="33" fillId="0" borderId="0" xfId="2" applyFont="1" applyFill="1" applyBorder="1" applyAlignment="1">
      <alignment horizontal="center" vertical="center" wrapText="1" shrinkToFit="1"/>
    </xf>
    <xf numFmtId="4" fontId="43" fillId="0" borderId="36" xfId="2" applyNumberFormat="1" applyFont="1" applyFill="1" applyBorder="1" applyAlignment="1">
      <alignment horizontal="center" vertical="center"/>
    </xf>
    <xf numFmtId="0" fontId="10" fillId="0" borderId="0" xfId="2" applyFont="1" applyFill="1" applyBorder="1" applyAlignment="1">
      <alignment vertical="center"/>
    </xf>
    <xf numFmtId="0" fontId="10" fillId="0" borderId="0" xfId="2" applyFont="1" applyFill="1" applyAlignment="1">
      <alignment vertical="center"/>
    </xf>
    <xf numFmtId="0" fontId="5" fillId="3" borderId="54" xfId="2" applyFont="1" applyFill="1" applyBorder="1" applyAlignment="1">
      <alignment vertical="center"/>
    </xf>
    <xf numFmtId="0" fontId="5" fillId="3" borderId="55" xfId="2" applyFont="1" applyFill="1" applyBorder="1" applyAlignment="1">
      <alignment vertical="center"/>
    </xf>
    <xf numFmtId="0" fontId="10" fillId="3" borderId="65" xfId="2" applyNumberFormat="1" applyFont="1" applyFill="1" applyBorder="1" applyAlignment="1">
      <alignment horizontal="center" vertical="center" wrapText="1" shrinkToFit="1"/>
    </xf>
    <xf numFmtId="4" fontId="6" fillId="3" borderId="55" xfId="2" applyNumberFormat="1" applyFont="1" applyFill="1" applyBorder="1" applyAlignment="1">
      <alignment horizontal="center" vertical="center"/>
    </xf>
    <xf numFmtId="0" fontId="6" fillId="3" borderId="55" xfId="2" applyFont="1" applyFill="1" applyBorder="1" applyAlignment="1">
      <alignment horizontal="center" vertical="center" wrapText="1"/>
    </xf>
    <xf numFmtId="0" fontId="32" fillId="3" borderId="65" xfId="2" applyNumberFormat="1" applyFont="1" applyFill="1" applyBorder="1" applyAlignment="1">
      <alignment horizontal="center" vertical="center" wrapText="1" shrinkToFit="1"/>
    </xf>
    <xf numFmtId="0" fontId="6" fillId="3" borderId="54" xfId="2" applyFont="1" applyFill="1" applyBorder="1" applyAlignment="1">
      <alignment vertical="center"/>
    </xf>
    <xf numFmtId="0" fontId="6" fillId="3" borderId="55" xfId="2" applyFont="1" applyFill="1" applyBorder="1" applyAlignment="1">
      <alignment vertical="center"/>
    </xf>
    <xf numFmtId="0" fontId="40" fillId="0" borderId="5" xfId="2" applyFont="1" applyFill="1" applyBorder="1" applyAlignment="1">
      <alignment horizontal="center" vertical="center" wrapText="1"/>
    </xf>
    <xf numFmtId="0" fontId="5" fillId="3" borderId="42" xfId="2" applyFont="1" applyFill="1" applyBorder="1" applyAlignment="1">
      <alignment vertical="center" wrapText="1"/>
    </xf>
    <xf numFmtId="0" fontId="5" fillId="3" borderId="55" xfId="2" applyFont="1" applyFill="1" applyBorder="1" applyAlignment="1">
      <alignment vertical="center" wrapText="1"/>
    </xf>
    <xf numFmtId="0" fontId="4" fillId="0" borderId="36" xfId="2" applyFont="1" applyFill="1" applyBorder="1" applyAlignment="1">
      <alignment vertical="center" wrapText="1"/>
    </xf>
    <xf numFmtId="0" fontId="12" fillId="0" borderId="0" xfId="2" applyFont="1" applyFill="1" applyBorder="1" applyAlignment="1">
      <alignment horizontal="left" vertical="center" wrapText="1"/>
    </xf>
    <xf numFmtId="0" fontId="4" fillId="0" borderId="8" xfId="0" applyFont="1" applyFill="1" applyBorder="1" applyAlignment="1">
      <alignment horizontal="left" vertical="center" wrapText="1"/>
    </xf>
    <xf numFmtId="0" fontId="6" fillId="3" borderId="54" xfId="2" applyFont="1" applyFill="1" applyBorder="1" applyAlignment="1">
      <alignment horizontal="left" vertical="center"/>
    </xf>
    <xf numFmtId="0" fontId="6" fillId="3" borderId="55" xfId="2" applyFont="1" applyFill="1" applyBorder="1" applyAlignment="1">
      <alignment vertical="center" wrapText="1" shrinkToFit="1"/>
    </xf>
    <xf numFmtId="0" fontId="6" fillId="3" borderId="55" xfId="2" applyNumberFormat="1" applyFont="1" applyFill="1" applyBorder="1" applyAlignment="1">
      <alignment horizontal="center" vertical="center" wrapText="1" shrinkToFit="1"/>
    </xf>
    <xf numFmtId="165" fontId="6" fillId="3" borderId="55" xfId="2" applyNumberFormat="1" applyFont="1" applyFill="1" applyBorder="1" applyAlignment="1">
      <alignment horizontal="center" vertical="center"/>
    </xf>
    <xf numFmtId="0" fontId="10" fillId="3" borderId="65" xfId="2" applyFont="1" applyFill="1" applyBorder="1" applyAlignment="1">
      <alignment horizontal="center" vertical="center" wrapText="1" shrinkToFit="1"/>
    </xf>
    <xf numFmtId="0" fontId="4" fillId="0" borderId="7" xfId="2" applyFont="1" applyFill="1" applyBorder="1" applyAlignment="1">
      <alignment horizontal="center" vertical="center"/>
    </xf>
    <xf numFmtId="0" fontId="6" fillId="0" borderId="37" xfId="2" applyNumberFormat="1" applyFont="1" applyFill="1" applyBorder="1" applyAlignment="1">
      <alignment horizontal="center" vertical="center" wrapText="1" shrinkToFit="1"/>
    </xf>
    <xf numFmtId="0" fontId="14" fillId="0" borderId="37" xfId="2" applyFont="1" applyFill="1" applyBorder="1" applyAlignment="1">
      <alignment horizontal="center" vertical="center"/>
    </xf>
    <xf numFmtId="0" fontId="14" fillId="0" borderId="87" xfId="2" applyFont="1" applyFill="1" applyBorder="1" applyAlignment="1">
      <alignment horizontal="center" vertical="center"/>
    </xf>
    <xf numFmtId="4" fontId="30" fillId="7" borderId="8" xfId="2" applyNumberFormat="1" applyFont="1" applyFill="1" applyBorder="1" applyAlignment="1">
      <alignment horizontal="center" vertical="center" wrapText="1" shrinkToFit="1"/>
    </xf>
    <xf numFmtId="4" fontId="30" fillId="7" borderId="10" xfId="2" applyNumberFormat="1" applyFont="1" applyFill="1" applyBorder="1" applyAlignment="1">
      <alignment horizontal="center" vertical="center" wrapText="1" shrinkToFit="1"/>
    </xf>
    <xf numFmtId="4" fontId="38" fillId="6" borderId="35" xfId="2" applyNumberFormat="1" applyFont="1" applyFill="1" applyBorder="1" applyAlignment="1">
      <alignment horizontal="center" vertical="center"/>
    </xf>
    <xf numFmtId="168" fontId="37" fillId="7" borderId="5" xfId="4" applyNumberFormat="1" applyFont="1" applyFill="1" applyBorder="1" applyAlignment="1">
      <alignment horizontal="center" vertical="center"/>
    </xf>
    <xf numFmtId="4" fontId="28" fillId="6" borderId="34" xfId="2" applyNumberFormat="1" applyFont="1" applyFill="1" applyBorder="1" applyAlignment="1">
      <alignment horizontal="center" vertical="center"/>
    </xf>
    <xf numFmtId="4" fontId="28" fillId="6" borderId="35" xfId="2" applyNumberFormat="1" applyFont="1" applyFill="1" applyBorder="1" applyAlignment="1">
      <alignment horizontal="center" vertical="center"/>
    </xf>
    <xf numFmtId="4" fontId="7" fillId="0" borderId="0" xfId="2" applyNumberFormat="1" applyFont="1" applyFill="1" applyBorder="1" applyAlignment="1">
      <alignment horizontal="center" vertical="center"/>
    </xf>
    <xf numFmtId="2" fontId="30" fillId="7" borderId="79" xfId="2" applyNumberFormat="1" applyFont="1" applyFill="1" applyBorder="1" applyAlignment="1">
      <alignment horizontal="center" vertical="center"/>
    </xf>
    <xf numFmtId="0" fontId="28" fillId="6" borderId="81" xfId="2" applyNumberFormat="1" applyFont="1" applyFill="1" applyBorder="1" applyAlignment="1">
      <alignment horizontal="center" vertical="center" wrapText="1" shrinkToFit="1"/>
    </xf>
    <xf numFmtId="0" fontId="28" fillId="6" borderId="81" xfId="2" applyFont="1" applyFill="1" applyBorder="1" applyAlignment="1">
      <alignment horizontal="center" vertical="center" wrapText="1" shrinkToFit="1"/>
    </xf>
    <xf numFmtId="0" fontId="28" fillId="6" borderId="81" xfId="2" applyFont="1" applyFill="1" applyBorder="1" applyAlignment="1">
      <alignment horizontal="center" vertical="center" wrapText="1"/>
    </xf>
    <xf numFmtId="0" fontId="28" fillId="6" borderId="81" xfId="2" applyFont="1" applyFill="1" applyBorder="1" applyAlignment="1">
      <alignment horizontal="center" vertical="center"/>
    </xf>
    <xf numFmtId="2" fontId="28" fillId="6" borderId="81" xfId="2" applyNumberFormat="1" applyFont="1" applyFill="1" applyBorder="1" applyAlignment="1">
      <alignment horizontal="center" vertical="center"/>
    </xf>
    <xf numFmtId="0" fontId="28" fillId="6" borderId="82" xfId="2" applyFont="1" applyFill="1" applyBorder="1" applyAlignment="1">
      <alignment horizontal="center" vertical="center" wrapText="1" shrinkToFit="1"/>
    </xf>
    <xf numFmtId="168" fontId="26" fillId="7" borderId="5" xfId="4" applyNumberFormat="1" applyFont="1" applyFill="1" applyBorder="1" applyAlignment="1">
      <alignment horizontal="center" vertical="center"/>
    </xf>
    <xf numFmtId="0" fontId="4" fillId="0" borderId="51" xfId="2" applyFont="1" applyFill="1" applyBorder="1" applyAlignment="1">
      <alignment vertical="center"/>
    </xf>
    <xf numFmtId="2" fontId="6" fillId="0" borderId="55" xfId="2" applyNumberFormat="1" applyFont="1" applyFill="1" applyBorder="1" applyAlignment="1">
      <alignment horizontal="center" vertical="center"/>
    </xf>
    <xf numFmtId="0" fontId="6" fillId="0" borderId="38" xfId="2" applyNumberFormat="1" applyFont="1" applyFill="1" applyBorder="1" applyAlignment="1">
      <alignment horizontal="center" vertical="center" wrapText="1" shrinkToFit="1"/>
    </xf>
    <xf numFmtId="0" fontId="6" fillId="0" borderId="38" xfId="2" applyFont="1" applyFill="1" applyBorder="1" applyAlignment="1">
      <alignment horizontal="center" vertical="center"/>
    </xf>
    <xf numFmtId="0" fontId="6" fillId="0" borderId="88" xfId="2" applyFont="1" applyFill="1" applyBorder="1" applyAlignment="1">
      <alignment horizontal="center" vertical="center"/>
    </xf>
    <xf numFmtId="0" fontId="44" fillId="0" borderId="0" xfId="2" applyFont="1" applyFill="1" applyAlignment="1">
      <alignment vertical="center"/>
    </xf>
    <xf numFmtId="0" fontId="4" fillId="0" borderId="78" xfId="2" applyFont="1" applyFill="1" applyBorder="1" applyAlignment="1">
      <alignment horizontal="center" vertical="center"/>
    </xf>
    <xf numFmtId="3" fontId="4" fillId="0" borderId="5" xfId="2" applyNumberFormat="1" applyFont="1" applyFill="1" applyBorder="1" applyAlignment="1">
      <alignment horizontal="center" vertical="center"/>
    </xf>
    <xf numFmtId="3" fontId="4" fillId="0" borderId="6" xfId="2" applyNumberFormat="1" applyFont="1" applyFill="1" applyBorder="1" applyAlignment="1">
      <alignment horizontal="center" vertical="center" wrapText="1" shrinkToFit="1"/>
    </xf>
    <xf numFmtId="3" fontId="4" fillId="0" borderId="5" xfId="2" applyNumberFormat="1" applyFont="1" applyFill="1" applyBorder="1" applyAlignment="1">
      <alignment horizontal="center" vertical="center" wrapText="1" shrinkToFit="1"/>
    </xf>
    <xf numFmtId="3" fontId="26" fillId="7" borderId="8" xfId="2" applyNumberFormat="1" applyFont="1" applyFill="1" applyBorder="1" applyAlignment="1">
      <alignment horizontal="center" vertical="center" wrapText="1" shrinkToFit="1"/>
    </xf>
    <xf numFmtId="2" fontId="7" fillId="0" borderId="0" xfId="2" applyNumberFormat="1" applyFont="1" applyFill="1" applyBorder="1" applyAlignment="1">
      <alignment horizontal="center" vertical="center"/>
    </xf>
    <xf numFmtId="2" fontId="34" fillId="0" borderId="0" xfId="4" applyNumberFormat="1" applyFont="1" applyFill="1" applyBorder="1" applyAlignment="1">
      <alignment horizontal="center" vertical="center"/>
    </xf>
    <xf numFmtId="4" fontId="34" fillId="0" borderId="0" xfId="2" applyNumberFormat="1" applyFont="1" applyFill="1" applyBorder="1" applyAlignment="1">
      <alignment horizontal="center" vertical="center"/>
    </xf>
    <xf numFmtId="2" fontId="4" fillId="0" borderId="0" xfId="2" applyNumberFormat="1" applyFont="1" applyFill="1" applyAlignment="1">
      <alignment vertical="center"/>
    </xf>
    <xf numFmtId="0" fontId="4" fillId="0" borderId="47" xfId="2" applyFont="1" applyFill="1" applyBorder="1" applyAlignment="1">
      <alignment horizontal="center" vertical="center" wrapText="1" shrinkToFit="1"/>
    </xf>
    <xf numFmtId="4" fontId="4" fillId="0" borderId="6" xfId="2" applyNumberFormat="1" applyFont="1" applyFill="1" applyBorder="1" applyAlignment="1">
      <alignment horizontal="center" vertical="center"/>
    </xf>
    <xf numFmtId="167" fontId="4" fillId="0" borderId="5" xfId="2" applyNumberFormat="1" applyFont="1" applyFill="1" applyBorder="1" applyAlignment="1">
      <alignment horizontal="center" vertical="center"/>
    </xf>
    <xf numFmtId="167" fontId="4" fillId="0" borderId="12" xfId="2" applyNumberFormat="1" applyFont="1" applyFill="1" applyBorder="1" applyAlignment="1">
      <alignment horizontal="center" vertical="center"/>
    </xf>
    <xf numFmtId="0" fontId="20" fillId="5" borderId="90" xfId="0" applyFont="1" applyFill="1" applyBorder="1" applyAlignment="1" applyProtection="1">
      <alignment horizontal="left" vertical="center" wrapText="1" shrinkToFit="1"/>
    </xf>
    <xf numFmtId="0" fontId="4" fillId="5" borderId="29" xfId="2" applyFont="1" applyFill="1" applyBorder="1" applyAlignment="1">
      <alignment horizontal="center" vertical="center"/>
    </xf>
    <xf numFmtId="0" fontId="4" fillId="5" borderId="5" xfId="2" applyFont="1" applyFill="1" applyBorder="1" applyAlignment="1">
      <alignment horizontal="center" vertical="center"/>
    </xf>
    <xf numFmtId="0" fontId="4" fillId="5" borderId="6" xfId="2" applyNumberFormat="1" applyFont="1" applyFill="1" applyBorder="1" applyAlignment="1">
      <alignment horizontal="center" vertical="center" wrapText="1" shrinkToFit="1"/>
    </xf>
    <xf numFmtId="4" fontId="4" fillId="5" borderId="5" xfId="2" applyNumberFormat="1" applyFont="1" applyFill="1" applyBorder="1" applyAlignment="1">
      <alignment horizontal="center" vertical="center"/>
    </xf>
    <xf numFmtId="0" fontId="4" fillId="5" borderId="44" xfId="2" applyNumberFormat="1" applyFont="1" applyFill="1" applyBorder="1" applyAlignment="1">
      <alignment horizontal="center" vertical="center" wrapText="1" shrinkToFit="1"/>
    </xf>
    <xf numFmtId="0" fontId="4" fillId="5" borderId="0" xfId="2" applyFont="1" applyFill="1" applyAlignment="1">
      <alignment vertical="center"/>
    </xf>
    <xf numFmtId="4" fontId="4" fillId="5" borderId="0" xfId="2" applyNumberFormat="1" applyFont="1" applyFill="1" applyAlignment="1">
      <alignment vertical="center"/>
    </xf>
    <xf numFmtId="169" fontId="4" fillId="5" borderId="0" xfId="2" applyNumberFormat="1" applyFont="1" applyFill="1" applyAlignment="1">
      <alignment vertical="center"/>
    </xf>
    <xf numFmtId="0" fontId="4" fillId="5" borderId="31" xfId="2" applyFont="1" applyFill="1" applyBorder="1" applyAlignment="1">
      <alignment horizontal="center" vertical="center"/>
    </xf>
    <xf numFmtId="0" fontId="4" fillId="5" borderId="8" xfId="2" applyFont="1" applyFill="1" applyBorder="1" applyAlignment="1">
      <alignment horizontal="center" vertical="center"/>
    </xf>
    <xf numFmtId="0" fontId="4" fillId="5" borderId="8" xfId="2" applyNumberFormat="1" applyFont="1" applyFill="1" applyBorder="1" applyAlignment="1">
      <alignment horizontal="left" vertical="center" wrapText="1" shrinkToFit="1"/>
    </xf>
    <xf numFmtId="4" fontId="4" fillId="5" borderId="8" xfId="2" applyNumberFormat="1" applyFont="1" applyFill="1" applyBorder="1" applyAlignment="1">
      <alignment horizontal="center" vertical="center"/>
    </xf>
    <xf numFmtId="0" fontId="4" fillId="5" borderId="12" xfId="2" applyFont="1" applyFill="1" applyBorder="1" applyAlignment="1">
      <alignment horizontal="center" vertical="center"/>
    </xf>
    <xf numFmtId="4" fontId="4" fillId="5" borderId="12" xfId="2" applyNumberFormat="1" applyFont="1" applyFill="1" applyBorder="1" applyAlignment="1">
      <alignment horizontal="center" vertical="center"/>
    </xf>
    <xf numFmtId="2" fontId="4" fillId="5" borderId="8" xfId="2" applyNumberFormat="1" applyFont="1" applyFill="1" applyBorder="1" applyAlignment="1">
      <alignment horizontal="center" vertical="center"/>
    </xf>
    <xf numFmtId="0" fontId="4" fillId="5" borderId="8" xfId="2" applyFont="1" applyFill="1" applyBorder="1" applyAlignment="1">
      <alignment horizontal="center" vertical="center" wrapText="1" shrinkToFit="1"/>
    </xf>
    <xf numFmtId="0" fontId="4" fillId="5" borderId="8" xfId="2" applyFont="1" applyFill="1" applyBorder="1" applyAlignment="1">
      <alignment vertical="center" wrapText="1" shrinkToFit="1"/>
    </xf>
    <xf numFmtId="167" fontId="4" fillId="5" borderId="5" xfId="2" applyNumberFormat="1" applyFont="1" applyFill="1" applyBorder="1" applyAlignment="1">
      <alignment horizontal="center" vertical="center"/>
    </xf>
    <xf numFmtId="0" fontId="4" fillId="5" borderId="12" xfId="2" applyFont="1" applyFill="1" applyBorder="1" applyAlignment="1">
      <alignment horizontal="center" vertical="center" wrapText="1"/>
    </xf>
    <xf numFmtId="167" fontId="4" fillId="5" borderId="9" xfId="2" applyNumberFormat="1" applyFont="1" applyFill="1" applyBorder="1" applyAlignment="1">
      <alignment horizontal="center" vertical="center"/>
    </xf>
    <xf numFmtId="167" fontId="4" fillId="5" borderId="8" xfId="2" applyNumberFormat="1" applyFont="1" applyFill="1" applyBorder="1" applyAlignment="1">
      <alignment horizontal="center" vertical="center"/>
    </xf>
    <xf numFmtId="2" fontId="4" fillId="5" borderId="0" xfId="2" applyNumberFormat="1" applyFont="1" applyFill="1" applyAlignment="1">
      <alignment vertical="center"/>
    </xf>
    <xf numFmtId="167" fontId="4" fillId="5" borderId="12" xfId="2" applyNumberFormat="1" applyFont="1" applyFill="1" applyBorder="1" applyAlignment="1">
      <alignment horizontal="center" vertical="center"/>
    </xf>
    <xf numFmtId="2" fontId="4" fillId="5" borderId="12" xfId="2" applyNumberFormat="1" applyFont="1" applyFill="1" applyBorder="1" applyAlignment="1">
      <alignment horizontal="center" vertical="center"/>
    </xf>
    <xf numFmtId="2" fontId="4" fillId="5" borderId="0" xfId="2" applyNumberFormat="1" applyFont="1" applyFill="1" applyBorder="1" applyAlignment="1">
      <alignment horizontal="center" vertical="center"/>
    </xf>
    <xf numFmtId="2" fontId="4" fillId="5" borderId="23" xfId="2" applyNumberFormat="1" applyFont="1" applyFill="1" applyBorder="1" applyAlignment="1">
      <alignment horizontal="center" vertical="center"/>
    </xf>
    <xf numFmtId="4" fontId="4" fillId="5" borderId="23" xfId="2" applyNumberFormat="1" applyFont="1" applyFill="1" applyBorder="1" applyAlignment="1">
      <alignment horizontal="center" vertical="center"/>
    </xf>
    <xf numFmtId="0" fontId="4" fillId="5" borderId="30" xfId="2" applyFont="1" applyFill="1" applyBorder="1" applyAlignment="1">
      <alignment horizontal="center" vertical="center"/>
    </xf>
    <xf numFmtId="0" fontId="4" fillId="5" borderId="11" xfId="6" applyNumberFormat="1" applyFont="1" applyFill="1" applyBorder="1" applyAlignment="1">
      <alignment horizontal="center" vertical="center" wrapText="1" shrinkToFit="1"/>
    </xf>
    <xf numFmtId="165" fontId="4" fillId="5" borderId="11" xfId="2" applyNumberFormat="1" applyFont="1" applyFill="1" applyBorder="1" applyAlignment="1">
      <alignment horizontal="center" vertical="center"/>
    </xf>
    <xf numFmtId="2" fontId="4" fillId="5" borderId="11" xfId="2" applyNumberFormat="1" applyFont="1" applyFill="1" applyBorder="1" applyAlignment="1">
      <alignment horizontal="center" vertical="center"/>
    </xf>
    <xf numFmtId="4" fontId="4" fillId="5" borderId="11" xfId="2" applyNumberFormat="1" applyFont="1" applyFill="1" applyBorder="1" applyAlignment="1">
      <alignment horizontal="center" vertical="center"/>
    </xf>
    <xf numFmtId="3" fontId="4" fillId="5" borderId="28" xfId="2" applyNumberFormat="1" applyFont="1" applyFill="1" applyBorder="1" applyAlignment="1">
      <alignment horizontal="center" vertical="center"/>
    </xf>
    <xf numFmtId="0" fontId="4" fillId="5" borderId="12" xfId="2" applyFont="1" applyFill="1" applyBorder="1" applyAlignment="1">
      <alignment horizontal="center" vertical="center" wrapText="1" shrinkToFit="1"/>
    </xf>
    <xf numFmtId="0" fontId="4" fillId="5" borderId="11" xfId="2" applyFont="1" applyFill="1" applyBorder="1" applyAlignment="1">
      <alignment horizontal="center" vertical="center" wrapText="1" shrinkToFit="1"/>
    </xf>
    <xf numFmtId="0" fontId="4" fillId="5" borderId="5" xfId="2" applyFont="1" applyFill="1" applyBorder="1" applyAlignment="1">
      <alignment horizontal="center" vertical="center" wrapText="1" shrinkToFit="1"/>
    </xf>
    <xf numFmtId="0" fontId="4" fillId="5" borderId="8" xfId="2" applyNumberFormat="1" applyFont="1" applyFill="1" applyBorder="1" applyAlignment="1">
      <alignment horizontal="center" vertical="center" wrapText="1" shrinkToFit="1"/>
    </xf>
    <xf numFmtId="0" fontId="4" fillId="5" borderId="5" xfId="2" applyFont="1" applyFill="1" applyBorder="1" applyAlignment="1">
      <alignment horizontal="center" vertical="center" wrapText="1"/>
    </xf>
    <xf numFmtId="0" fontId="4" fillId="5" borderId="11" xfId="2" applyFont="1" applyFill="1" applyBorder="1" applyAlignment="1">
      <alignment horizontal="center" vertical="center"/>
    </xf>
    <xf numFmtId="0" fontId="14" fillId="5" borderId="8" xfId="0" applyNumberFormat="1" applyFont="1" applyFill="1" applyBorder="1" applyAlignment="1">
      <alignment horizontal="center" vertical="center" wrapText="1" shrinkToFit="1"/>
    </xf>
    <xf numFmtId="0" fontId="4" fillId="5" borderId="13" xfId="2" applyNumberFormat="1" applyFont="1" applyFill="1" applyBorder="1" applyAlignment="1">
      <alignment horizontal="center" vertical="center" wrapText="1" shrinkToFit="1"/>
    </xf>
    <xf numFmtId="0" fontId="11" fillId="5" borderId="44" xfId="2" applyNumberFormat="1" applyFont="1" applyFill="1" applyBorder="1" applyAlignment="1">
      <alignment horizontal="center" vertical="center" wrapText="1" shrinkToFit="1"/>
    </xf>
    <xf numFmtId="0" fontId="23" fillId="5" borderId="8" xfId="0" applyFont="1" applyFill="1" applyBorder="1" applyAlignment="1">
      <alignment horizontal="center" vertical="center" wrapText="1" shrinkToFit="1"/>
    </xf>
    <xf numFmtId="0" fontId="14" fillId="5" borderId="8" xfId="0" applyFont="1" applyFill="1" applyBorder="1" applyAlignment="1">
      <alignment horizontal="center" vertical="center" wrapText="1" shrinkToFit="1"/>
    </xf>
    <xf numFmtId="0" fontId="20" fillId="5" borderId="8" xfId="0" applyFont="1" applyFill="1" applyBorder="1" applyAlignment="1">
      <alignment horizontal="center" vertical="center" wrapText="1" shrinkToFit="1"/>
    </xf>
    <xf numFmtId="0" fontId="20" fillId="5" borderId="8" xfId="0" applyFont="1" applyFill="1" applyBorder="1" applyAlignment="1">
      <alignment vertical="center" wrapText="1" shrinkToFit="1"/>
    </xf>
    <xf numFmtId="0" fontId="10" fillId="5" borderId="44" xfId="2" applyNumberFormat="1" applyFont="1" applyFill="1" applyBorder="1" applyAlignment="1">
      <alignment horizontal="center" vertical="center" wrapText="1" shrinkToFit="1"/>
    </xf>
    <xf numFmtId="0" fontId="3" fillId="5" borderId="44" xfId="2" applyNumberFormat="1" applyFont="1" applyFill="1" applyBorder="1" applyAlignment="1">
      <alignment horizontal="center" vertical="center" wrapText="1" shrinkToFit="1"/>
    </xf>
    <xf numFmtId="0" fontId="14" fillId="5" borderId="8" xfId="0" applyFont="1" applyFill="1" applyBorder="1" applyAlignment="1">
      <alignment vertical="center" wrapText="1" shrinkToFit="1"/>
    </xf>
    <xf numFmtId="0" fontId="14" fillId="5" borderId="9" xfId="0" applyFont="1" applyFill="1" applyBorder="1" applyAlignment="1">
      <alignment vertical="center" wrapText="1" shrinkToFit="1"/>
    </xf>
    <xf numFmtId="0" fontId="20" fillId="5" borderId="8" xfId="0" applyFont="1" applyFill="1" applyBorder="1" applyAlignment="1">
      <alignment horizontal="left" vertical="center" wrapText="1" shrinkToFit="1"/>
    </xf>
    <xf numFmtId="0" fontId="4" fillId="5" borderId="10" xfId="2" applyFont="1" applyFill="1" applyBorder="1" applyAlignment="1">
      <alignment horizontal="center" vertical="center" wrapText="1" shrinkToFit="1"/>
    </xf>
    <xf numFmtId="0" fontId="14" fillId="5" borderId="8" xfId="0" applyNumberFormat="1" applyFont="1" applyFill="1" applyBorder="1" applyAlignment="1">
      <alignment horizontal="left" vertical="center" wrapText="1" shrinkToFit="1"/>
    </xf>
    <xf numFmtId="0" fontId="31" fillId="6" borderId="85" xfId="2" applyNumberFormat="1" applyFont="1" applyFill="1" applyBorder="1" applyAlignment="1">
      <alignment horizontal="center" vertical="center" wrapText="1" shrinkToFit="1"/>
    </xf>
    <xf numFmtId="4" fontId="12" fillId="0" borderId="0" xfId="0" applyNumberFormat="1" applyFont="1" applyFill="1" applyBorder="1" applyAlignment="1">
      <alignment horizontal="center" vertical="center"/>
    </xf>
    <xf numFmtId="4" fontId="12" fillId="0" borderId="0" xfId="2" applyNumberFormat="1" applyFont="1" applyFill="1" applyBorder="1" applyAlignment="1">
      <alignment horizontal="center" vertical="center"/>
    </xf>
    <xf numFmtId="0" fontId="20" fillId="0" borderId="8" xfId="0" applyFont="1" applyFill="1" applyBorder="1" applyAlignment="1">
      <alignment horizontal="center" vertical="center" wrapText="1" shrinkToFit="1"/>
    </xf>
    <xf numFmtId="0" fontId="14" fillId="0" borderId="9" xfId="0" applyFont="1" applyFill="1" applyBorder="1" applyAlignment="1">
      <alignment horizontal="center" vertical="center" wrapText="1" shrinkToFit="1"/>
    </xf>
    <xf numFmtId="0" fontId="4" fillId="0" borderId="92" xfId="2" applyNumberFormat="1" applyFont="1" applyFill="1" applyBorder="1" applyAlignment="1">
      <alignment horizontal="center" vertical="center" wrapText="1" shrinkToFit="1"/>
    </xf>
    <xf numFmtId="4" fontId="4" fillId="0" borderId="92" xfId="2" applyNumberFormat="1" applyFont="1" applyFill="1" applyBorder="1" applyAlignment="1">
      <alignment horizontal="center" vertical="center"/>
    </xf>
    <xf numFmtId="0" fontId="4" fillId="0" borderId="92" xfId="2" applyFont="1" applyFill="1" applyBorder="1" applyAlignment="1">
      <alignment horizontal="center" vertical="center"/>
    </xf>
    <xf numFmtId="4" fontId="16" fillId="0" borderId="92" xfId="2" applyNumberFormat="1" applyFont="1" applyFill="1" applyBorder="1" applyAlignment="1">
      <alignment horizontal="center" vertical="center"/>
    </xf>
    <xf numFmtId="2" fontId="16" fillId="0" borderId="92" xfId="2" applyNumberFormat="1" applyFont="1" applyFill="1" applyBorder="1" applyAlignment="1">
      <alignment horizontal="center" vertical="center"/>
    </xf>
    <xf numFmtId="0" fontId="5" fillId="0" borderId="93" xfId="2" applyNumberFormat="1" applyFont="1" applyFill="1" applyBorder="1" applyAlignment="1">
      <alignment vertical="center" wrapText="1" shrinkToFit="1"/>
    </xf>
    <xf numFmtId="0" fontId="4" fillId="5" borderId="10" xfId="2" applyNumberFormat="1" applyFont="1" applyFill="1" applyBorder="1" applyAlignment="1">
      <alignment horizontal="center" vertical="center" wrapText="1" shrinkToFit="1"/>
    </xf>
    <xf numFmtId="0" fontId="4" fillId="0" borderId="8" xfId="2" applyNumberFormat="1" applyFont="1" applyFill="1" applyBorder="1" applyAlignment="1">
      <alignment horizontal="center" vertical="center" wrapText="1" shrinkToFit="1"/>
    </xf>
    <xf numFmtId="4" fontId="4" fillId="0" borderId="8" xfId="2" applyNumberFormat="1" applyFont="1" applyFill="1" applyBorder="1" applyAlignment="1">
      <alignment horizontal="center" vertical="center"/>
    </xf>
    <xf numFmtId="2" fontId="4" fillId="0" borderId="8" xfId="2" applyNumberFormat="1" applyFont="1" applyFill="1" applyBorder="1" applyAlignment="1">
      <alignment horizontal="center" vertical="center"/>
    </xf>
    <xf numFmtId="0" fontId="4" fillId="0" borderId="10" xfId="2" applyNumberFormat="1" applyFont="1" applyFill="1" applyBorder="1" applyAlignment="1">
      <alignment horizontal="center" vertical="center" wrapText="1" shrinkToFit="1"/>
    </xf>
    <xf numFmtId="0" fontId="4" fillId="5" borderId="31" xfId="2" applyNumberFormat="1" applyFont="1" applyFill="1" applyBorder="1" applyAlignment="1">
      <alignment horizontal="center" vertical="center" wrapText="1" shrinkToFit="1"/>
    </xf>
    <xf numFmtId="2" fontId="4" fillId="5" borderId="8" xfId="2" applyNumberFormat="1" applyFont="1" applyFill="1" applyBorder="1" applyAlignment="1">
      <alignment horizontal="center" vertical="center" wrapText="1" shrinkToFit="1"/>
    </xf>
    <xf numFmtId="169" fontId="4" fillId="5" borderId="8" xfId="2" applyNumberFormat="1" applyFont="1" applyFill="1" applyBorder="1" applyAlignment="1">
      <alignment horizontal="center" vertical="center" wrapText="1" shrinkToFit="1"/>
    </xf>
    <xf numFmtId="0" fontId="4" fillId="0" borderId="31" xfId="2" applyNumberFormat="1" applyFont="1" applyFill="1" applyBorder="1" applyAlignment="1">
      <alignment horizontal="center" vertical="center" wrapText="1" shrinkToFit="1"/>
    </xf>
    <xf numFmtId="2" fontId="4" fillId="0" borderId="8" xfId="2" applyNumberFormat="1" applyFont="1" applyFill="1" applyBorder="1" applyAlignment="1">
      <alignment horizontal="center" vertical="center" wrapText="1" shrinkToFit="1"/>
    </xf>
    <xf numFmtId="0" fontId="4" fillId="0" borderId="34" xfId="2" applyNumberFormat="1" applyFont="1" applyFill="1" applyBorder="1" applyAlignment="1">
      <alignment horizontal="center" vertical="center" wrapText="1" shrinkToFit="1"/>
    </xf>
    <xf numFmtId="4" fontId="4" fillId="0" borderId="34" xfId="2" applyNumberFormat="1" applyFont="1" applyFill="1" applyBorder="1" applyAlignment="1">
      <alignment horizontal="center" vertical="center"/>
    </xf>
    <xf numFmtId="2" fontId="4" fillId="0" borderId="34" xfId="2" applyNumberFormat="1" applyFont="1" applyFill="1" applyBorder="1" applyAlignment="1">
      <alignment horizontal="center" vertical="center"/>
    </xf>
    <xf numFmtId="0" fontId="4" fillId="0" borderId="35" xfId="2" applyNumberFormat="1" applyFont="1" applyFill="1" applyBorder="1" applyAlignment="1">
      <alignment horizontal="center" vertical="center" wrapText="1" shrinkToFit="1"/>
    </xf>
    <xf numFmtId="0" fontId="4" fillId="0" borderId="93" xfId="2" applyNumberFormat="1" applyFont="1" applyFill="1" applyBorder="1" applyAlignment="1">
      <alignment horizontal="center" vertical="center" wrapText="1" shrinkToFit="1"/>
    </xf>
    <xf numFmtId="2" fontId="4" fillId="0" borderId="92" xfId="2" applyNumberFormat="1" applyFont="1" applyFill="1" applyBorder="1" applyAlignment="1">
      <alignment horizontal="center" vertical="center"/>
    </xf>
    <xf numFmtId="0" fontId="4" fillId="5" borderId="8" xfId="2" applyFont="1" applyFill="1" applyBorder="1" applyAlignment="1">
      <alignment horizontal="center" vertical="center" wrapText="1"/>
    </xf>
    <xf numFmtId="169" fontId="4" fillId="5" borderId="8" xfId="2" applyNumberFormat="1" applyFont="1" applyFill="1" applyBorder="1" applyAlignment="1">
      <alignment horizontal="center" vertical="center"/>
    </xf>
    <xf numFmtId="4" fontId="4" fillId="0" borderId="8" xfId="2" applyNumberFormat="1" applyFont="1" applyFill="1" applyBorder="1" applyAlignment="1">
      <alignment horizontal="center" vertical="center" wrapText="1"/>
    </xf>
    <xf numFmtId="2" fontId="4" fillId="0" borderId="8" xfId="2" applyNumberFormat="1" applyFont="1" applyFill="1" applyBorder="1" applyAlignment="1">
      <alignment horizontal="center" vertical="center" wrapText="1"/>
    </xf>
    <xf numFmtId="0" fontId="8" fillId="0" borderId="8" xfId="2" applyNumberFormat="1" applyFont="1" applyFill="1" applyBorder="1" applyAlignment="1">
      <alignment horizontal="center" vertical="center" wrapText="1" shrinkToFit="1"/>
    </xf>
    <xf numFmtId="4" fontId="8" fillId="0" borderId="8" xfId="2" applyNumberFormat="1" applyFont="1" applyFill="1" applyBorder="1" applyAlignment="1">
      <alignment horizontal="center" vertical="center"/>
    </xf>
    <xf numFmtId="0" fontId="8" fillId="0" borderId="8" xfId="2" applyFont="1" applyFill="1" applyBorder="1" applyAlignment="1">
      <alignment horizontal="center" vertical="center" wrapText="1" shrinkToFit="1"/>
    </xf>
    <xf numFmtId="0" fontId="4" fillId="0" borderId="8" xfId="2" applyFont="1" applyFill="1" applyBorder="1" applyAlignment="1">
      <alignment vertical="center"/>
    </xf>
    <xf numFmtId="0" fontId="4" fillId="0" borderId="34" xfId="2" applyFont="1" applyFill="1" applyBorder="1" applyAlignment="1">
      <alignment horizontal="center" vertical="center" wrapText="1" shrinkToFit="1"/>
    </xf>
    <xf numFmtId="4" fontId="8" fillId="0" borderId="34" xfId="2" applyNumberFormat="1" applyFont="1" applyFill="1" applyBorder="1" applyAlignment="1">
      <alignment horizontal="center" vertical="center"/>
    </xf>
    <xf numFmtId="2" fontId="8" fillId="0" borderId="34" xfId="2" applyNumberFormat="1" applyFont="1" applyFill="1" applyBorder="1" applyAlignment="1">
      <alignment horizontal="center" vertical="center"/>
    </xf>
    <xf numFmtId="166" fontId="4" fillId="0" borderId="8" xfId="2" applyNumberFormat="1" applyFont="1" applyFill="1" applyBorder="1" applyAlignment="1">
      <alignment horizontal="center" vertical="center"/>
    </xf>
    <xf numFmtId="169" fontId="4" fillId="0" borderId="8" xfId="2" applyNumberFormat="1" applyFont="1" applyFill="1" applyBorder="1" applyAlignment="1">
      <alignment horizontal="center" vertical="center"/>
    </xf>
    <xf numFmtId="0" fontId="4" fillId="0" borderId="92" xfId="2" applyFont="1" applyFill="1" applyBorder="1" applyAlignment="1">
      <alignment horizontal="center" vertical="center" wrapText="1" shrinkToFit="1"/>
    </xf>
    <xf numFmtId="0" fontId="6" fillId="0" borderId="99" xfId="2" applyFont="1" applyFill="1" applyBorder="1" applyAlignment="1">
      <alignment vertical="center"/>
    </xf>
    <xf numFmtId="0" fontId="5" fillId="0" borderId="100" xfId="2" applyFont="1" applyFill="1" applyBorder="1" applyAlignment="1">
      <alignment horizontal="center" vertical="center"/>
    </xf>
    <xf numFmtId="0" fontId="6" fillId="0" borderId="101" xfId="2" applyFont="1" applyFill="1" applyBorder="1" applyAlignment="1">
      <alignment vertical="center"/>
    </xf>
    <xf numFmtId="4" fontId="6" fillId="0" borderId="101" xfId="2" applyNumberFormat="1" applyFont="1" applyFill="1" applyBorder="1" applyAlignment="1">
      <alignment horizontal="center" vertical="center"/>
    </xf>
    <xf numFmtId="4" fontId="6" fillId="0" borderId="102" xfId="2" applyNumberFormat="1" applyFont="1" applyFill="1" applyBorder="1" applyAlignment="1">
      <alignment horizontal="center" vertical="center"/>
    </xf>
    <xf numFmtId="0" fontId="6" fillId="0" borderId="102" xfId="2" applyFont="1" applyFill="1" applyBorder="1" applyAlignment="1">
      <alignment horizontal="center" vertical="center"/>
    </xf>
    <xf numFmtId="2" fontId="6" fillId="0" borderId="102" xfId="2" applyNumberFormat="1" applyFont="1" applyFill="1" applyBorder="1" applyAlignment="1">
      <alignment horizontal="center" vertical="center"/>
    </xf>
    <xf numFmtId="0" fontId="4" fillId="5" borderId="31" xfId="2" applyFont="1" applyFill="1" applyBorder="1" applyAlignment="1">
      <alignment horizontal="left" vertical="center"/>
    </xf>
    <xf numFmtId="0" fontId="4" fillId="5" borderId="8" xfId="2" applyFont="1" applyFill="1" applyBorder="1" applyAlignment="1">
      <alignment horizontal="left" vertical="center" wrapText="1" shrinkToFit="1"/>
    </xf>
    <xf numFmtId="4" fontId="8" fillId="0" borderId="92" xfId="2" applyNumberFormat="1" applyFont="1" applyFill="1" applyBorder="1" applyAlignment="1">
      <alignment horizontal="center" vertical="center"/>
    </xf>
    <xf numFmtId="2" fontId="8" fillId="0" borderId="92" xfId="2" applyNumberFormat="1" applyFont="1" applyFill="1" applyBorder="1" applyAlignment="1">
      <alignment horizontal="center" vertical="center"/>
    </xf>
    <xf numFmtId="164" fontId="4" fillId="0" borderId="8" xfId="2" applyNumberFormat="1" applyFont="1" applyFill="1" applyBorder="1" applyAlignment="1">
      <alignment horizontal="center" vertical="center"/>
    </xf>
    <xf numFmtId="2" fontId="4" fillId="0" borderId="8" xfId="6" applyNumberFormat="1" applyFont="1" applyFill="1" applyBorder="1" applyAlignment="1">
      <alignment horizontal="center" vertical="center" wrapText="1"/>
    </xf>
    <xf numFmtId="0" fontId="4" fillId="0" borderId="31" xfId="2" applyFont="1" applyFill="1" applyBorder="1" applyAlignment="1">
      <alignment vertical="center"/>
    </xf>
    <xf numFmtId="0" fontId="4" fillId="0" borderId="31" xfId="2" applyFont="1" applyFill="1" applyBorder="1" applyAlignment="1">
      <alignment vertical="center" wrapText="1"/>
    </xf>
    <xf numFmtId="4" fontId="4" fillId="0" borderId="34" xfId="2" applyNumberFormat="1" applyFont="1" applyFill="1" applyBorder="1" applyAlignment="1">
      <alignment horizontal="center" vertical="center" wrapText="1"/>
    </xf>
    <xf numFmtId="0" fontId="5" fillId="0" borderId="92" xfId="2" applyFont="1" applyFill="1" applyBorder="1" applyAlignment="1">
      <alignment vertical="center"/>
    </xf>
    <xf numFmtId="0" fontId="5" fillId="0" borderId="92" xfId="2" applyFont="1" applyFill="1" applyBorder="1" applyAlignment="1">
      <alignment horizontal="center" vertical="center"/>
    </xf>
    <xf numFmtId="165" fontId="4" fillId="0" borderId="8" xfId="2" applyNumberFormat="1" applyFont="1" applyFill="1" applyBorder="1" applyAlignment="1">
      <alignment horizontal="center" vertical="center"/>
    </xf>
    <xf numFmtId="3" fontId="4" fillId="0" borderId="8" xfId="2" applyNumberFormat="1" applyFont="1" applyFill="1" applyBorder="1" applyAlignment="1">
      <alignment horizontal="center" vertical="center" wrapText="1"/>
    </xf>
    <xf numFmtId="3" fontId="4" fillId="0" borderId="34" xfId="2" applyNumberFormat="1" applyFont="1" applyFill="1" applyBorder="1" applyAlignment="1">
      <alignment horizontal="center" vertical="center" wrapText="1"/>
    </xf>
    <xf numFmtId="0" fontId="4" fillId="0" borderId="34" xfId="2" applyFont="1" applyFill="1" applyBorder="1" applyAlignment="1">
      <alignment horizontal="center" vertical="center" wrapText="1"/>
    </xf>
    <xf numFmtId="2" fontId="4" fillId="0" borderId="34" xfId="2" applyNumberFormat="1" applyFont="1" applyFill="1" applyBorder="1" applyAlignment="1">
      <alignment horizontal="center" vertical="center" wrapText="1"/>
    </xf>
    <xf numFmtId="0" fontId="4" fillId="0" borderId="92" xfId="2" applyFont="1" applyFill="1" applyBorder="1" applyAlignment="1">
      <alignment horizontal="center" vertical="center" wrapText="1"/>
    </xf>
    <xf numFmtId="0" fontId="5" fillId="0" borderId="104" xfId="2" applyNumberFormat="1" applyFont="1" applyFill="1" applyBorder="1" applyAlignment="1">
      <alignment horizontal="center" vertical="center" wrapText="1" shrinkToFit="1"/>
    </xf>
    <xf numFmtId="0" fontId="5" fillId="0" borderId="92" xfId="2" applyNumberFormat="1" applyFont="1" applyFill="1" applyBorder="1" applyAlignment="1">
      <alignment vertical="center" wrapText="1" shrinkToFit="1"/>
    </xf>
    <xf numFmtId="0" fontId="5" fillId="0" borderId="92" xfId="2" applyNumberFormat="1" applyFont="1" applyFill="1" applyBorder="1" applyAlignment="1">
      <alignment horizontal="center" vertical="center" wrapText="1" shrinkToFit="1"/>
    </xf>
    <xf numFmtId="0" fontId="4" fillId="5" borderId="8" xfId="6" applyNumberFormat="1" applyFont="1" applyFill="1" applyBorder="1" applyAlignment="1">
      <alignment horizontal="center" vertical="center" wrapText="1" shrinkToFit="1"/>
    </xf>
    <xf numFmtId="165" fontId="4" fillId="5" borderId="8" xfId="2" applyNumberFormat="1" applyFont="1" applyFill="1" applyBorder="1" applyAlignment="1">
      <alignment horizontal="center" vertical="center"/>
    </xf>
    <xf numFmtId="0" fontId="4" fillId="0" borderId="8" xfId="6" applyNumberFormat="1" applyFont="1" applyFill="1" applyBorder="1" applyAlignment="1">
      <alignment horizontal="center" vertical="center" wrapText="1" shrinkToFit="1"/>
    </xf>
    <xf numFmtId="0" fontId="4" fillId="0" borderId="10" xfId="2" applyFont="1" applyFill="1" applyBorder="1" applyAlignment="1">
      <alignment horizontal="center" vertical="center" wrapText="1" shrinkToFit="1"/>
    </xf>
    <xf numFmtId="0" fontId="4" fillId="0" borderId="105" xfId="2" applyFont="1" applyFill="1" applyBorder="1" applyAlignment="1">
      <alignment horizontal="center" vertical="center"/>
    </xf>
    <xf numFmtId="0" fontId="4" fillId="0" borderId="35" xfId="2" applyFont="1" applyFill="1" applyBorder="1" applyAlignment="1">
      <alignment horizontal="center" vertical="center" wrapText="1" shrinkToFit="1"/>
    </xf>
    <xf numFmtId="165" fontId="4" fillId="0" borderId="8" xfId="2" applyNumberFormat="1" applyFont="1" applyFill="1" applyBorder="1" applyAlignment="1">
      <alignment horizontal="center" vertical="center" wrapText="1" shrinkToFit="1"/>
    </xf>
    <xf numFmtId="0" fontId="6" fillId="0" borderId="106" xfId="2" applyNumberFormat="1" applyFont="1" applyFill="1" applyBorder="1" applyAlignment="1">
      <alignment vertical="center" wrapText="1" shrinkToFit="1"/>
    </xf>
    <xf numFmtId="0" fontId="6" fillId="0" borderId="107" xfId="2" applyNumberFormat="1" applyFont="1" applyFill="1" applyBorder="1" applyAlignment="1">
      <alignment horizontal="center" vertical="center" wrapText="1" shrinkToFit="1"/>
    </xf>
    <xf numFmtId="0" fontId="6" fillId="0" borderId="107" xfId="2" applyNumberFormat="1" applyFont="1" applyFill="1" applyBorder="1" applyAlignment="1">
      <alignment vertical="center" wrapText="1" shrinkToFit="1"/>
    </xf>
    <xf numFmtId="0" fontId="6" fillId="0" borderId="107" xfId="2" applyFont="1" applyFill="1" applyBorder="1" applyAlignment="1">
      <alignment horizontal="center" vertical="center" wrapText="1" shrinkToFit="1"/>
    </xf>
    <xf numFmtId="0" fontId="6" fillId="0" borderId="107" xfId="2" applyFont="1" applyFill="1" applyBorder="1" applyAlignment="1">
      <alignment horizontal="center" vertical="center" wrapText="1"/>
    </xf>
    <xf numFmtId="4" fontId="6" fillId="0" borderId="107" xfId="2" applyNumberFormat="1" applyFont="1" applyFill="1" applyBorder="1" applyAlignment="1">
      <alignment horizontal="center" vertical="center"/>
    </xf>
    <xf numFmtId="2" fontId="6" fillId="0" borderId="107" xfId="2" applyNumberFormat="1" applyFont="1" applyFill="1" applyBorder="1" applyAlignment="1">
      <alignment horizontal="center" vertical="center"/>
    </xf>
    <xf numFmtId="4" fontId="4" fillId="0" borderId="108" xfId="2" applyNumberFormat="1" applyFont="1" applyFill="1" applyBorder="1" applyAlignment="1">
      <alignment horizontal="center" vertical="center"/>
    </xf>
    <xf numFmtId="4" fontId="16" fillId="0" borderId="109" xfId="2" applyNumberFormat="1" applyFont="1" applyFill="1" applyBorder="1" applyAlignment="1">
      <alignment horizontal="center" vertical="center"/>
    </xf>
    <xf numFmtId="2" fontId="16" fillId="0" borderId="109" xfId="2" applyNumberFormat="1" applyFont="1" applyFill="1" applyBorder="1" applyAlignment="1">
      <alignment horizontal="center" vertical="center"/>
    </xf>
    <xf numFmtId="0" fontId="6" fillId="0" borderId="99" xfId="2" applyFont="1" applyFill="1" applyBorder="1" applyAlignment="1">
      <alignment horizontal="left" vertical="center"/>
    </xf>
    <xf numFmtId="0" fontId="6" fillId="0" borderId="110" xfId="2" applyFont="1" applyFill="1" applyBorder="1" applyAlignment="1">
      <alignment vertical="center" wrapText="1" shrinkToFit="1"/>
    </xf>
    <xf numFmtId="0" fontId="6" fillId="0" borderId="110" xfId="2" applyNumberFormat="1" applyFont="1" applyFill="1" applyBorder="1" applyAlignment="1">
      <alignment horizontal="center" vertical="center" wrapText="1" shrinkToFit="1"/>
    </xf>
    <xf numFmtId="165" fontId="6" fillId="0" borderId="102" xfId="2" applyNumberFormat="1" applyFont="1" applyFill="1" applyBorder="1" applyAlignment="1">
      <alignment horizontal="center" vertical="center"/>
    </xf>
    <xf numFmtId="0" fontId="6" fillId="0" borderId="102" xfId="2" applyFont="1" applyFill="1" applyBorder="1" applyAlignment="1">
      <alignment horizontal="center" vertical="center" wrapText="1"/>
    </xf>
    <xf numFmtId="0" fontId="4" fillId="0" borderId="111" xfId="2" applyFont="1" applyFill="1" applyBorder="1" applyAlignment="1">
      <alignment horizontal="center" vertical="center" wrapText="1" shrinkToFit="1"/>
    </xf>
    <xf numFmtId="2" fontId="5" fillId="0" borderId="92" xfId="2" applyNumberFormat="1" applyFont="1" applyFill="1" applyBorder="1" applyAlignment="1">
      <alignment vertical="center" wrapText="1" shrinkToFit="1"/>
    </xf>
    <xf numFmtId="0" fontId="6" fillId="0" borderId="4" xfId="2" applyFont="1" applyFill="1" applyBorder="1" applyAlignment="1">
      <alignment horizontal="center" vertical="center" wrapText="1" shrinkToFit="1"/>
    </xf>
    <xf numFmtId="0" fontId="6" fillId="0" borderId="4" xfId="2" applyFont="1" applyFill="1" applyBorder="1" applyAlignment="1">
      <alignment horizontal="center" vertical="center" wrapText="1"/>
    </xf>
    <xf numFmtId="4" fontId="6" fillId="0" borderId="4" xfId="2" applyNumberFormat="1" applyFont="1" applyFill="1" applyBorder="1" applyAlignment="1">
      <alignment horizontal="center" vertical="center"/>
    </xf>
    <xf numFmtId="2" fontId="6" fillId="0" borderId="4" xfId="2" applyNumberFormat="1" applyFont="1" applyFill="1" applyBorder="1" applyAlignment="1">
      <alignment horizontal="center" vertical="center"/>
    </xf>
    <xf numFmtId="4" fontId="4" fillId="0" borderId="70" xfId="2" applyNumberFormat="1" applyFont="1" applyFill="1" applyBorder="1" applyAlignment="1">
      <alignment horizontal="center" vertical="center"/>
    </xf>
    <xf numFmtId="0" fontId="5" fillId="0" borderId="5" xfId="2" applyNumberFormat="1" applyFont="1" applyFill="1" applyBorder="1" applyAlignment="1">
      <alignment vertical="center" wrapText="1" shrinkToFit="1"/>
    </xf>
    <xf numFmtId="0" fontId="5" fillId="0" borderId="5" xfId="2" applyNumberFormat="1" applyFont="1" applyFill="1" applyBorder="1" applyAlignment="1">
      <alignment horizontal="center" vertical="center" wrapText="1" shrinkToFit="1"/>
    </xf>
    <xf numFmtId="2" fontId="5" fillId="0" borderId="5" xfId="2" applyNumberFormat="1" applyFont="1" applyFill="1" applyBorder="1" applyAlignment="1">
      <alignment vertical="center" wrapText="1" shrinkToFit="1"/>
    </xf>
    <xf numFmtId="0" fontId="4" fillId="0" borderId="7" xfId="2" applyNumberFormat="1" applyFont="1" applyFill="1" applyBorder="1" applyAlignment="1">
      <alignment horizontal="center" vertical="center" wrapText="1" shrinkToFit="1"/>
    </xf>
    <xf numFmtId="0" fontId="4" fillId="0" borderId="112" xfId="2" applyNumberFormat="1" applyFont="1" applyFill="1" applyBorder="1" applyAlignment="1">
      <alignment horizontal="center" vertical="center" wrapText="1" shrinkToFit="1"/>
    </xf>
    <xf numFmtId="4" fontId="4" fillId="0" borderId="112" xfId="2" applyNumberFormat="1" applyFont="1" applyFill="1" applyBorder="1" applyAlignment="1">
      <alignment horizontal="center" vertical="center"/>
    </xf>
    <xf numFmtId="2" fontId="4" fillId="0" borderId="112" xfId="2" applyNumberFormat="1" applyFont="1" applyFill="1" applyBorder="1" applyAlignment="1">
      <alignment horizontal="center" vertical="center"/>
    </xf>
    <xf numFmtId="0" fontId="4" fillId="0" borderId="113" xfId="2" applyNumberFormat="1" applyFont="1" applyFill="1" applyBorder="1" applyAlignment="1">
      <alignment horizontal="center" vertical="center" wrapText="1" shrinkToFit="1"/>
    </xf>
    <xf numFmtId="0" fontId="6" fillId="0" borderId="12" xfId="2" applyNumberFormat="1" applyFont="1" applyFill="1" applyBorder="1" applyAlignment="1">
      <alignment horizontal="center" vertical="center" wrapText="1" shrinkToFit="1"/>
    </xf>
    <xf numFmtId="0" fontId="6" fillId="0" borderId="12" xfId="2" applyFont="1" applyFill="1" applyBorder="1" applyAlignment="1">
      <alignment horizontal="center" vertical="center" wrapText="1" shrinkToFit="1"/>
    </xf>
    <xf numFmtId="0" fontId="6" fillId="0" borderId="12" xfId="2" applyFont="1" applyFill="1" applyBorder="1" applyAlignment="1">
      <alignment horizontal="center" vertical="center" wrapText="1"/>
    </xf>
    <xf numFmtId="4" fontId="6" fillId="0" borderId="12" xfId="2" applyNumberFormat="1" applyFont="1" applyFill="1" applyBorder="1" applyAlignment="1">
      <alignment horizontal="center" vertical="center"/>
    </xf>
    <xf numFmtId="2" fontId="6" fillId="0" borderId="12" xfId="2" applyNumberFormat="1" applyFont="1" applyFill="1" applyBorder="1" applyAlignment="1">
      <alignment horizontal="center" vertical="center"/>
    </xf>
    <xf numFmtId="4" fontId="4" fillId="0" borderId="12" xfId="2" applyNumberFormat="1" applyFont="1" applyFill="1" applyBorder="1" applyAlignment="1">
      <alignment horizontal="center" vertical="center"/>
    </xf>
    <xf numFmtId="0" fontId="4" fillId="0" borderId="12" xfId="2" applyFont="1" applyFill="1" applyBorder="1" applyAlignment="1">
      <alignment vertical="center"/>
    </xf>
    <xf numFmtId="0" fontId="6" fillId="0" borderId="28" xfId="2" applyNumberFormat="1" applyFont="1" applyFill="1" applyBorder="1" applyAlignment="1">
      <alignment vertical="center" wrapText="1" shrinkToFit="1"/>
    </xf>
    <xf numFmtId="0" fontId="6" fillId="0" borderId="12" xfId="2" applyNumberFormat="1" applyFont="1" applyFill="1" applyBorder="1" applyAlignment="1">
      <alignment vertical="center" wrapText="1" shrinkToFit="1"/>
    </xf>
    <xf numFmtId="167" fontId="4" fillId="5" borderId="0" xfId="2" applyNumberFormat="1" applyFont="1" applyFill="1" applyAlignment="1">
      <alignment vertical="center"/>
    </xf>
    <xf numFmtId="4" fontId="6" fillId="0" borderId="8" xfId="2" applyNumberFormat="1" applyFont="1" applyFill="1" applyBorder="1" applyAlignment="1">
      <alignment horizontal="center" vertical="center"/>
    </xf>
    <xf numFmtId="0" fontId="14" fillId="5" borderId="8" xfId="0" applyFont="1" applyFill="1" applyBorder="1" applyAlignment="1">
      <alignment horizontal="left" vertical="center" wrapText="1" shrinkToFit="1"/>
    </xf>
    <xf numFmtId="0" fontId="14" fillId="0" borderId="8" xfId="0" applyFont="1" applyFill="1" applyBorder="1" applyAlignment="1">
      <alignment horizontal="left" vertical="center" wrapText="1" shrinkToFit="1"/>
    </xf>
    <xf numFmtId="0" fontId="20" fillId="5" borderId="8" xfId="0" applyFont="1" applyFill="1" applyBorder="1" applyAlignment="1" applyProtection="1">
      <alignment horizontal="left" vertical="center" wrapText="1" shrinkToFit="1"/>
    </xf>
    <xf numFmtId="0" fontId="20" fillId="5" borderId="8" xfId="0" applyFont="1" applyFill="1" applyBorder="1" applyAlignment="1" applyProtection="1">
      <alignment horizontal="left" wrapText="1" shrinkToFit="1"/>
    </xf>
    <xf numFmtId="0" fontId="14" fillId="5" borderId="8" xfId="0" applyFont="1" applyFill="1" applyBorder="1" applyAlignment="1" applyProtection="1">
      <alignment horizontal="left" vertical="center" wrapText="1"/>
    </xf>
    <xf numFmtId="0" fontId="20" fillId="5" borderId="8" xfId="0" applyFont="1" applyFill="1" applyBorder="1" applyAlignment="1" applyProtection="1">
      <alignment vertical="center" wrapText="1" shrinkToFit="1"/>
    </xf>
    <xf numFmtId="0" fontId="20" fillId="5" borderId="8" xfId="0" applyFont="1" applyFill="1" applyBorder="1" applyAlignment="1" applyProtection="1">
      <alignment horizontal="left" vertical="center" shrinkToFit="1"/>
    </xf>
    <xf numFmtId="4" fontId="6" fillId="0" borderId="0" xfId="0" applyNumberFormat="1" applyFont="1" applyFill="1" applyBorder="1" applyAlignment="1">
      <alignment horizontal="left" vertical="center"/>
    </xf>
    <xf numFmtId="4" fontId="21" fillId="0" borderId="0" xfId="0" applyNumberFormat="1" applyFont="1" applyFill="1" applyBorder="1" applyAlignment="1">
      <alignment horizontal="left" vertical="center"/>
    </xf>
    <xf numFmtId="0" fontId="6" fillId="0" borderId="8" xfId="2" applyNumberFormat="1" applyFont="1" applyFill="1" applyBorder="1" applyAlignment="1">
      <alignment horizontal="center" vertical="center" wrapText="1" shrinkToFit="1"/>
    </xf>
    <xf numFmtId="0" fontId="6" fillId="0" borderId="34" xfId="2" applyNumberFormat="1" applyFont="1" applyFill="1" applyBorder="1" applyAlignment="1">
      <alignment horizontal="center" vertical="center" wrapText="1" shrinkToFit="1"/>
    </xf>
    <xf numFmtId="0" fontId="5" fillId="5" borderId="54" xfId="2" applyFont="1" applyFill="1" applyBorder="1" applyAlignment="1">
      <alignment vertical="center"/>
    </xf>
    <xf numFmtId="4" fontId="6" fillId="5" borderId="55" xfId="2" applyNumberFormat="1" applyFont="1" applyFill="1" applyBorder="1" applyAlignment="1">
      <alignment horizontal="center" vertical="center"/>
    </xf>
    <xf numFmtId="0" fontId="6" fillId="5" borderId="55" xfId="2" applyFont="1" applyFill="1" applyBorder="1" applyAlignment="1">
      <alignment horizontal="center" vertical="center"/>
    </xf>
    <xf numFmtId="0" fontId="31" fillId="5" borderId="0" xfId="2" applyNumberFormat="1" applyFont="1" applyFill="1" applyBorder="1" applyAlignment="1">
      <alignment horizontal="center" vertical="center" wrapText="1" shrinkToFit="1"/>
    </xf>
    <xf numFmtId="0" fontId="31" fillId="5" borderId="0" xfId="2" applyFont="1" applyFill="1" applyBorder="1" applyAlignment="1">
      <alignment horizontal="center" vertical="center" wrapText="1" shrinkToFit="1"/>
    </xf>
    <xf numFmtId="0" fontId="31" fillId="5" borderId="0" xfId="2" applyFont="1" applyFill="1" applyBorder="1" applyAlignment="1">
      <alignment horizontal="center" vertical="center" wrapText="1"/>
    </xf>
    <xf numFmtId="0" fontId="31" fillId="5" borderId="0" xfId="2" applyFont="1" applyFill="1" applyBorder="1" applyAlignment="1">
      <alignment horizontal="center" vertical="center"/>
    </xf>
    <xf numFmtId="2" fontId="31" fillId="5" borderId="0" xfId="2" applyNumberFormat="1" applyFont="1" applyFill="1" applyBorder="1" applyAlignment="1">
      <alignment horizontal="center" vertical="center"/>
    </xf>
    <xf numFmtId="4" fontId="31" fillId="5" borderId="0" xfId="2" applyNumberFormat="1" applyFont="1" applyFill="1" applyBorder="1" applyAlignment="1">
      <alignment horizontal="center" vertical="center"/>
    </xf>
    <xf numFmtId="0" fontId="5" fillId="5" borderId="0" xfId="2" applyNumberFormat="1" applyFont="1" applyFill="1" applyBorder="1" applyAlignment="1">
      <alignment vertical="center" wrapText="1" shrinkToFit="1"/>
    </xf>
    <xf numFmtId="0" fontId="4" fillId="5" borderId="0" xfId="2" applyNumberFormat="1" applyFont="1" applyFill="1" applyBorder="1" applyAlignment="1">
      <alignment horizontal="center" vertical="center" wrapText="1" shrinkToFit="1"/>
    </xf>
    <xf numFmtId="0" fontId="6" fillId="0" borderId="31" xfId="2" applyNumberFormat="1" applyFont="1" applyFill="1" applyBorder="1" applyAlignment="1">
      <alignment horizontal="center" vertical="center" wrapText="1" shrinkToFit="1"/>
    </xf>
    <xf numFmtId="166" fontId="4" fillId="5" borderId="0" xfId="2" applyNumberFormat="1" applyFont="1" applyFill="1" applyAlignment="1">
      <alignment vertical="center"/>
    </xf>
    <xf numFmtId="166" fontId="4" fillId="5" borderId="5" xfId="2" applyNumberFormat="1" applyFont="1" applyFill="1" applyBorder="1" applyAlignment="1">
      <alignment horizontal="center" vertical="center"/>
    </xf>
    <xf numFmtId="0" fontId="4" fillId="8" borderId="8" xfId="2" applyFont="1" applyFill="1" applyBorder="1" applyAlignment="1">
      <alignment horizontal="center" vertical="center" wrapText="1" shrinkToFit="1"/>
    </xf>
    <xf numFmtId="169" fontId="26" fillId="7" borderId="83" xfId="2" applyNumberFormat="1" applyFont="1" applyFill="1" applyBorder="1" applyAlignment="1">
      <alignment horizontal="center" vertical="center"/>
    </xf>
    <xf numFmtId="0" fontId="17" fillId="5" borderId="55" xfId="2" applyFont="1" applyFill="1" applyBorder="1" applyAlignment="1">
      <alignment horizontal="center" vertical="center" wrapText="1"/>
    </xf>
    <xf numFmtId="0" fontId="17" fillId="0" borderId="64" xfId="2" applyNumberFormat="1" applyFont="1" applyFill="1" applyBorder="1" applyAlignment="1">
      <alignment horizontal="center" vertical="center" wrapText="1" shrinkToFit="1"/>
    </xf>
    <xf numFmtId="0" fontId="5" fillId="0" borderId="71" xfId="2" applyFont="1" applyFill="1" applyBorder="1" applyAlignment="1">
      <alignment vertical="center"/>
    </xf>
    <xf numFmtId="0" fontId="17" fillId="0" borderId="64" xfId="2" applyFont="1" applyFill="1" applyBorder="1" applyAlignment="1">
      <alignment horizontal="center" vertical="center" wrapText="1"/>
    </xf>
    <xf numFmtId="0" fontId="5" fillId="0" borderId="64" xfId="2" applyFont="1" applyFill="1" applyBorder="1" applyAlignment="1">
      <alignment horizontal="center" vertical="center"/>
    </xf>
    <xf numFmtId="4" fontId="6" fillId="0" borderId="64" xfId="2" applyNumberFormat="1" applyFont="1" applyFill="1" applyBorder="1" applyAlignment="1">
      <alignment horizontal="center" vertical="center"/>
    </xf>
    <xf numFmtId="0" fontId="6" fillId="0" borderId="64" xfId="2" applyFont="1" applyFill="1" applyBorder="1" applyAlignment="1">
      <alignment horizontal="center" vertical="center"/>
    </xf>
    <xf numFmtId="0" fontId="14" fillId="0" borderId="8" xfId="0" applyFont="1" applyFill="1" applyBorder="1" applyAlignment="1">
      <alignment horizontal="center" vertical="center" wrapText="1" shrinkToFit="1"/>
    </xf>
    <xf numFmtId="0" fontId="14" fillId="0" borderId="8" xfId="0" applyFont="1" applyFill="1" applyBorder="1" applyAlignment="1">
      <alignment horizontal="center" vertical="center" wrapText="1"/>
    </xf>
    <xf numFmtId="0" fontId="14" fillId="0" borderId="8" xfId="0" applyNumberFormat="1" applyFont="1" applyFill="1" applyBorder="1" applyAlignment="1">
      <alignment horizontal="center" vertical="center" wrapText="1" shrinkToFit="1"/>
    </xf>
    <xf numFmtId="0" fontId="22" fillId="0" borderId="8" xfId="0" applyFont="1" applyFill="1" applyBorder="1" applyAlignment="1">
      <alignment horizontal="left" vertical="center" wrapText="1" shrinkToFit="1"/>
    </xf>
    <xf numFmtId="0" fontId="23" fillId="5" borderId="8" xfId="0" applyFont="1" applyFill="1" applyBorder="1" applyAlignment="1">
      <alignment horizontal="left" vertical="center" wrapText="1" shrinkToFit="1"/>
    </xf>
    <xf numFmtId="0" fontId="20" fillId="5" borderId="8" xfId="0" applyNumberFormat="1" applyFont="1" applyFill="1" applyBorder="1" applyAlignment="1" applyProtection="1">
      <alignment vertical="center" wrapText="1" shrinkToFit="1"/>
    </xf>
    <xf numFmtId="0" fontId="20" fillId="5" borderId="8" xfId="0" applyFont="1" applyFill="1" applyBorder="1" applyAlignment="1" applyProtection="1">
      <alignment horizontal="center" vertical="center" wrapText="1" shrinkToFit="1"/>
    </xf>
    <xf numFmtId="0" fontId="10" fillId="0" borderId="8" xfId="2" applyNumberFormat="1" applyFont="1" applyFill="1" applyBorder="1" applyAlignment="1">
      <alignment horizontal="center" vertical="center" wrapText="1" shrinkToFit="1"/>
    </xf>
    <xf numFmtId="167" fontId="4" fillId="0" borderId="8" xfId="2" applyNumberFormat="1" applyFont="1" applyFill="1" applyBorder="1" applyAlignment="1">
      <alignment horizontal="center" vertical="center"/>
    </xf>
    <xf numFmtId="0" fontId="14" fillId="5" borderId="8" xfId="0" applyFont="1" applyFill="1" applyBorder="1" applyAlignment="1" applyProtection="1">
      <alignment vertical="center" wrapText="1" shrinkToFit="1"/>
    </xf>
    <xf numFmtId="0" fontId="14" fillId="5" borderId="8" xfId="0" applyFont="1" applyFill="1" applyBorder="1" applyAlignment="1" applyProtection="1">
      <alignment horizontal="center" vertical="center" wrapText="1" shrinkToFit="1"/>
    </xf>
    <xf numFmtId="0" fontId="4" fillId="0" borderId="8" xfId="0" applyFont="1" applyFill="1" applyBorder="1" applyAlignment="1">
      <alignment horizontal="center" vertical="center" wrapText="1"/>
    </xf>
    <xf numFmtId="0" fontId="23" fillId="0" borderId="8" xfId="0" applyFont="1" applyFill="1" applyBorder="1" applyAlignment="1">
      <alignment horizontal="left" vertical="center" wrapText="1" shrinkToFit="1"/>
    </xf>
    <xf numFmtId="0" fontId="20" fillId="5" borderId="8" xfId="0" applyFont="1" applyFill="1" applyBorder="1" applyAlignment="1" applyProtection="1">
      <alignment vertical="top" wrapText="1" shrinkToFit="1"/>
    </xf>
    <xf numFmtId="3" fontId="6" fillId="0" borderId="34" xfId="2" applyNumberFormat="1" applyFont="1" applyFill="1" applyBorder="1" applyAlignment="1">
      <alignment horizontal="center" vertical="center" wrapText="1"/>
    </xf>
    <xf numFmtId="0" fontId="6" fillId="0" borderId="34" xfId="2" applyFont="1" applyFill="1" applyBorder="1" applyAlignment="1">
      <alignment horizontal="center" vertical="center" wrapText="1"/>
    </xf>
    <xf numFmtId="4" fontId="6" fillId="0" borderId="34" xfId="2" applyNumberFormat="1" applyFont="1" applyFill="1" applyBorder="1" applyAlignment="1">
      <alignment horizontal="center" vertical="center" wrapText="1"/>
    </xf>
    <xf numFmtId="2" fontId="34" fillId="0" borderId="0" xfId="2" applyNumberFormat="1" applyFont="1" applyFill="1" applyBorder="1" applyAlignment="1">
      <alignment horizontal="center" vertical="center"/>
    </xf>
    <xf numFmtId="0" fontId="20" fillId="5" borderId="8" xfId="0" applyFont="1" applyFill="1" applyBorder="1" applyAlignment="1" applyProtection="1">
      <alignment horizontal="center" vertical="center" shrinkToFit="1"/>
    </xf>
    <xf numFmtId="0" fontId="14" fillId="0" borderId="8" xfId="0" applyFont="1" applyFill="1" applyBorder="1" applyAlignment="1">
      <alignment vertical="center" wrapText="1" shrinkToFit="1"/>
    </xf>
    <xf numFmtId="0" fontId="20" fillId="5" borderId="8" xfId="0" applyFont="1" applyFill="1" applyBorder="1" applyAlignment="1" applyProtection="1">
      <alignment horizontal="center" vertical="justify" shrinkToFit="1"/>
    </xf>
    <xf numFmtId="4" fontId="4" fillId="5" borderId="8" xfId="2" applyNumberFormat="1" applyFont="1" applyFill="1" applyBorder="1" applyAlignment="1">
      <alignment horizontal="center" vertical="center" wrapText="1"/>
    </xf>
    <xf numFmtId="0" fontId="14" fillId="0" borderId="8" xfId="0" applyNumberFormat="1" applyFont="1" applyFill="1" applyBorder="1" applyAlignment="1">
      <alignment horizontal="left" vertical="center" wrapText="1" shrinkToFit="1"/>
    </xf>
    <xf numFmtId="0" fontId="4" fillId="0" borderId="11" xfId="2" applyNumberFormat="1" applyFont="1" applyFill="1" applyBorder="1" applyAlignment="1">
      <alignment horizontal="center" vertical="center" wrapText="1" shrinkToFit="1"/>
    </xf>
    <xf numFmtId="4" fontId="4" fillId="0" borderId="11" xfId="2" applyNumberFormat="1" applyFont="1" applyFill="1" applyBorder="1" applyAlignment="1">
      <alignment horizontal="center" vertical="center"/>
    </xf>
    <xf numFmtId="0" fontId="4" fillId="0" borderId="8" xfId="2" applyNumberFormat="1" applyFont="1" applyFill="1" applyBorder="1" applyAlignment="1">
      <alignment horizontal="center" vertical="top" wrapText="1" shrinkToFit="1"/>
    </xf>
    <xf numFmtId="0" fontId="4" fillId="0" borderId="8" xfId="2" applyNumberFormat="1" applyFont="1" applyFill="1" applyBorder="1" applyAlignment="1">
      <alignment horizontal="left" vertical="top" wrapText="1" shrinkToFit="1"/>
    </xf>
    <xf numFmtId="0" fontId="6" fillId="3" borderId="115" xfId="2" applyFont="1" applyFill="1" applyBorder="1" applyAlignment="1">
      <alignment vertical="center"/>
    </xf>
    <xf numFmtId="0" fontId="20" fillId="5" borderId="11" xfId="0" applyFont="1" applyFill="1" applyBorder="1" applyAlignment="1" applyProtection="1">
      <alignment horizontal="left" vertical="center" wrapText="1" shrinkToFit="1"/>
    </xf>
    <xf numFmtId="0" fontId="4" fillId="0" borderId="15" xfId="2" applyNumberFormat="1" applyFont="1" applyFill="1" applyBorder="1" applyAlignment="1">
      <alignment horizontal="center" vertical="center" wrapText="1" shrinkToFit="1"/>
    </xf>
    <xf numFmtId="0" fontId="4" fillId="0" borderId="5" xfId="2" applyNumberFormat="1" applyFont="1" applyFill="1" applyBorder="1" applyAlignment="1">
      <alignment horizontal="center" vertical="center" wrapText="1" shrinkToFit="1"/>
    </xf>
    <xf numFmtId="4" fontId="4" fillId="0" borderId="5" xfId="2" applyNumberFormat="1" applyFont="1" applyFill="1" applyBorder="1" applyAlignment="1">
      <alignment horizontal="center" vertical="center"/>
    </xf>
    <xf numFmtId="0" fontId="4" fillId="0" borderId="4" xfId="2" applyNumberFormat="1" applyFont="1" applyFill="1" applyBorder="1" applyAlignment="1">
      <alignment horizontal="center" vertical="center" wrapText="1" shrinkToFit="1"/>
    </xf>
    <xf numFmtId="4" fontId="4" fillId="0" borderId="4" xfId="2" applyNumberFormat="1" applyFont="1" applyFill="1" applyBorder="1" applyAlignment="1">
      <alignment horizontal="center" vertical="center"/>
    </xf>
    <xf numFmtId="167" fontId="4" fillId="0" borderId="4" xfId="2" applyNumberFormat="1" applyFont="1" applyFill="1" applyBorder="1" applyAlignment="1">
      <alignment horizontal="center" vertical="center"/>
    </xf>
    <xf numFmtId="0" fontId="4" fillId="0" borderId="50" xfId="2" applyNumberFormat="1" applyFont="1" applyFill="1" applyBorder="1" applyAlignment="1">
      <alignment horizontal="center" vertical="center" wrapText="1" shrinkToFit="1"/>
    </xf>
    <xf numFmtId="0" fontId="14" fillId="5" borderId="11" xfId="0" applyFont="1" applyFill="1" applyBorder="1" applyAlignment="1" applyProtection="1">
      <alignment vertical="center" wrapText="1" shrinkToFit="1"/>
    </xf>
    <xf numFmtId="0" fontId="4" fillId="0" borderId="75" xfId="2" applyNumberFormat="1" applyFont="1" applyFill="1" applyBorder="1" applyAlignment="1">
      <alignment horizontal="center" vertical="center" wrapText="1" shrinkToFit="1"/>
    </xf>
    <xf numFmtId="4" fontId="4" fillId="0" borderId="75" xfId="2" applyNumberFormat="1" applyFont="1" applyFill="1" applyBorder="1" applyAlignment="1">
      <alignment horizontal="center" vertical="center"/>
    </xf>
    <xf numFmtId="167" fontId="4" fillId="0" borderId="75" xfId="2" applyNumberFormat="1" applyFont="1" applyFill="1" applyBorder="1" applyAlignment="1">
      <alignment horizontal="center" vertical="center"/>
    </xf>
    <xf numFmtId="0" fontId="4" fillId="0" borderId="76" xfId="2" applyNumberFormat="1" applyFont="1" applyFill="1" applyBorder="1" applyAlignment="1">
      <alignment horizontal="center" vertical="center" wrapText="1" shrinkToFit="1"/>
    </xf>
    <xf numFmtId="49" fontId="20" fillId="5" borderId="8" xfId="0" applyNumberFormat="1" applyFont="1" applyFill="1" applyBorder="1" applyAlignment="1" applyProtection="1">
      <alignment horizontal="center" vertical="center" wrapText="1" shrinkToFit="1"/>
    </xf>
    <xf numFmtId="0" fontId="14" fillId="5" borderId="8" xfId="0" applyFont="1" applyFill="1" applyBorder="1" applyAlignment="1" applyProtection="1">
      <alignment horizontal="left" vertical="center" wrapText="1" shrinkToFit="1"/>
    </xf>
    <xf numFmtId="0" fontId="40" fillId="0" borderId="8" xfId="2" applyFont="1" applyFill="1" applyBorder="1" applyAlignment="1">
      <alignment horizontal="center" vertical="center" wrapText="1"/>
    </xf>
    <xf numFmtId="0" fontId="4" fillId="0" borderId="30" xfId="2" applyNumberFormat="1" applyFont="1" applyFill="1" applyBorder="1" applyAlignment="1">
      <alignment horizontal="center" vertical="center" wrapText="1" shrinkToFit="1"/>
    </xf>
    <xf numFmtId="0" fontId="4" fillId="0" borderId="41" xfId="2" applyNumberFormat="1" applyFont="1" applyFill="1" applyBorder="1" applyAlignment="1">
      <alignment horizontal="center" vertical="center" wrapText="1" shrinkToFit="1"/>
    </xf>
    <xf numFmtId="0" fontId="4" fillId="0" borderId="119" xfId="2" applyNumberFormat="1" applyFont="1" applyFill="1" applyBorder="1" applyAlignment="1">
      <alignment horizontal="center" vertical="center" wrapText="1" shrinkToFit="1"/>
    </xf>
    <xf numFmtId="4" fontId="4" fillId="0" borderId="119" xfId="2" applyNumberFormat="1" applyFont="1" applyFill="1" applyBorder="1" applyAlignment="1">
      <alignment horizontal="center" vertical="center"/>
    </xf>
    <xf numFmtId="0" fontId="4" fillId="0" borderId="120" xfId="2" applyNumberFormat="1" applyFont="1" applyFill="1" applyBorder="1" applyAlignment="1">
      <alignment horizontal="center" vertical="center" wrapText="1" shrinkToFit="1"/>
    </xf>
    <xf numFmtId="0" fontId="14" fillId="5" borderId="8" xfId="0" applyFont="1" applyFill="1" applyBorder="1" applyAlignment="1" applyProtection="1">
      <alignment horizontal="left" wrapText="1" shrinkToFit="1"/>
    </xf>
    <xf numFmtId="4" fontId="16" fillId="0" borderId="5" xfId="2" applyNumberFormat="1" applyFont="1" applyFill="1" applyBorder="1" applyAlignment="1">
      <alignment horizontal="center" vertical="center"/>
    </xf>
    <xf numFmtId="0" fontId="4" fillId="0" borderId="121" xfId="2" applyNumberFormat="1" applyFont="1" applyFill="1" applyBorder="1" applyAlignment="1">
      <alignment horizontal="center" vertical="center" wrapText="1" shrinkToFit="1"/>
    </xf>
    <xf numFmtId="0" fontId="20" fillId="5" borderId="11" xfId="0" applyFont="1" applyFill="1" applyBorder="1" applyAlignment="1" applyProtection="1">
      <alignment vertical="center" wrapText="1" shrinkToFit="1"/>
    </xf>
    <xf numFmtId="0" fontId="20" fillId="5" borderId="11" xfId="0" applyFont="1" applyFill="1" applyBorder="1" applyAlignment="1" applyProtection="1">
      <alignment horizontal="center" vertical="center" wrapText="1" shrinkToFit="1"/>
    </xf>
    <xf numFmtId="0" fontId="4" fillId="0" borderId="122" xfId="2" applyNumberFormat="1" applyFont="1" applyFill="1" applyBorder="1" applyAlignment="1">
      <alignment horizontal="center" vertical="center" wrapText="1" shrinkToFit="1"/>
    </xf>
    <xf numFmtId="4" fontId="4" fillId="0" borderId="109" xfId="2" applyNumberFormat="1" applyFont="1" applyFill="1" applyBorder="1" applyAlignment="1">
      <alignment horizontal="center" vertical="center"/>
    </xf>
    <xf numFmtId="0" fontId="4" fillId="0" borderId="109" xfId="2" applyNumberFormat="1" applyFont="1" applyFill="1" applyBorder="1" applyAlignment="1">
      <alignment horizontal="center" vertical="center" wrapText="1" shrinkToFit="1"/>
    </xf>
    <xf numFmtId="167" fontId="4" fillId="0" borderId="109" xfId="2" applyNumberFormat="1" applyFont="1" applyFill="1" applyBorder="1" applyAlignment="1">
      <alignment horizontal="center" vertical="center"/>
    </xf>
    <xf numFmtId="0" fontId="4" fillId="3" borderId="65" xfId="2" applyNumberFormat="1" applyFont="1" applyFill="1" applyBorder="1" applyAlignment="1">
      <alignment horizontal="center" vertical="center" wrapText="1" shrinkToFit="1"/>
    </xf>
    <xf numFmtId="0" fontId="5" fillId="3" borderId="54" xfId="2" applyFont="1" applyFill="1" applyBorder="1" applyAlignment="1">
      <alignment vertical="center" wrapText="1"/>
    </xf>
    <xf numFmtId="0" fontId="4" fillId="0" borderId="123" xfId="2" applyNumberFormat="1" applyFont="1" applyFill="1" applyBorder="1" applyAlignment="1">
      <alignment horizontal="center" vertical="center" wrapText="1" shrinkToFit="1"/>
    </xf>
    <xf numFmtId="0" fontId="4" fillId="0" borderId="124" xfId="2" applyNumberFormat="1" applyFont="1" applyFill="1" applyBorder="1" applyAlignment="1">
      <alignment horizontal="center" vertical="center" wrapText="1" shrinkToFit="1"/>
    </xf>
    <xf numFmtId="0" fontId="5" fillId="3" borderId="72" xfId="2" applyFont="1" applyFill="1" applyBorder="1" applyAlignment="1">
      <alignment vertical="center" wrapText="1"/>
    </xf>
    <xf numFmtId="0" fontId="5" fillId="3" borderId="63" xfId="2" applyFont="1" applyFill="1" applyBorder="1" applyAlignment="1">
      <alignment vertical="center"/>
    </xf>
    <xf numFmtId="4" fontId="6" fillId="3" borderId="63" xfId="2" applyNumberFormat="1" applyFont="1" applyFill="1" applyBorder="1" applyAlignment="1">
      <alignment horizontal="center" vertical="center"/>
    </xf>
    <xf numFmtId="4" fontId="6" fillId="3" borderId="64" xfId="2" applyNumberFormat="1" applyFont="1" applyFill="1" applyBorder="1" applyAlignment="1">
      <alignment horizontal="center" vertical="center"/>
    </xf>
    <xf numFmtId="0" fontId="6" fillId="3" borderId="64" xfId="2" applyFont="1" applyFill="1" applyBorder="1" applyAlignment="1">
      <alignment horizontal="center" vertical="center" wrapText="1"/>
    </xf>
    <xf numFmtId="4" fontId="6" fillId="3" borderId="65" xfId="2" applyNumberFormat="1" applyFont="1" applyFill="1" applyBorder="1" applyAlignment="1">
      <alignment horizontal="center" vertical="center"/>
    </xf>
    <xf numFmtId="0" fontId="14" fillId="0" borderId="2" xfId="2" applyFont="1" applyFill="1" applyBorder="1" applyAlignment="1">
      <alignment horizontal="center" vertical="center"/>
    </xf>
    <xf numFmtId="0" fontId="20" fillId="0" borderId="8" xfId="0" applyFont="1" applyFill="1" applyBorder="1" applyAlignment="1">
      <alignment vertical="center" wrapText="1" shrinkToFit="1"/>
    </xf>
    <xf numFmtId="0" fontId="49" fillId="5" borderId="8" xfId="0" applyFont="1" applyFill="1" applyBorder="1" applyAlignment="1" applyProtection="1">
      <alignment vertical="center" wrapText="1" shrinkToFit="1"/>
    </xf>
    <xf numFmtId="0" fontId="4" fillId="0" borderId="121" xfId="2" applyFont="1" applyFill="1" applyBorder="1" applyAlignment="1">
      <alignment horizontal="center" vertical="center"/>
    </xf>
    <xf numFmtId="0" fontId="4" fillId="0" borderId="112" xfId="2" applyFont="1" applyFill="1" applyBorder="1" applyAlignment="1">
      <alignment horizontal="center" vertical="center" wrapText="1" shrinkToFit="1"/>
    </xf>
    <xf numFmtId="0" fontId="4" fillId="0" borderId="112" xfId="2" applyFont="1" applyFill="1" applyBorder="1" applyAlignment="1">
      <alignment vertical="center" wrapText="1" shrinkToFit="1"/>
    </xf>
    <xf numFmtId="0" fontId="4" fillId="0" borderId="112" xfId="2" applyFont="1" applyFill="1" applyBorder="1" applyAlignment="1">
      <alignment horizontal="center" vertical="center" wrapText="1"/>
    </xf>
    <xf numFmtId="0" fontId="8" fillId="0" borderId="4" xfId="2" applyNumberFormat="1" applyFont="1" applyFill="1" applyBorder="1" applyAlignment="1">
      <alignment horizontal="center" vertical="center" wrapText="1" shrinkToFit="1"/>
    </xf>
    <xf numFmtId="4" fontId="8" fillId="0" borderId="4" xfId="2" applyNumberFormat="1" applyFont="1" applyFill="1" applyBorder="1" applyAlignment="1">
      <alignment horizontal="center" vertical="center"/>
    </xf>
    <xf numFmtId="0" fontId="8" fillId="0" borderId="4" xfId="2" applyFont="1" applyFill="1" applyBorder="1" applyAlignment="1">
      <alignment horizontal="center" vertical="center" wrapText="1" shrinkToFit="1"/>
    </xf>
    <xf numFmtId="0" fontId="6" fillId="3" borderId="115" xfId="2" applyFont="1" applyFill="1" applyBorder="1" applyAlignment="1">
      <alignment horizontal="left" vertical="center"/>
    </xf>
    <xf numFmtId="0" fontId="20" fillId="5" borderId="8" xfId="0" applyFont="1" applyFill="1" applyBorder="1" applyAlignment="1" applyProtection="1">
      <alignment horizontal="left" vertical="top" wrapText="1" shrinkToFit="1"/>
    </xf>
    <xf numFmtId="169" fontId="30" fillId="7" borderId="11" xfId="2" applyNumberFormat="1" applyFont="1" applyFill="1" applyBorder="1" applyAlignment="1">
      <alignment horizontal="center" vertical="center"/>
    </xf>
    <xf numFmtId="4" fontId="31" fillId="0" borderId="0" xfId="2" applyNumberFormat="1" applyFont="1" applyFill="1" applyAlignment="1">
      <alignment horizontal="center" vertical="center"/>
    </xf>
    <xf numFmtId="164" fontId="7" fillId="0" borderId="0" xfId="4" applyNumberFormat="1" applyFont="1" applyFill="1" applyBorder="1" applyAlignment="1">
      <alignment horizontal="center" vertical="center"/>
    </xf>
    <xf numFmtId="9" fontId="7" fillId="0" borderId="0" xfId="4" applyNumberFormat="1" applyFont="1" applyFill="1" applyBorder="1" applyAlignment="1">
      <alignment horizontal="center" vertical="center"/>
    </xf>
    <xf numFmtId="164" fontId="4" fillId="0" borderId="0" xfId="2" applyNumberFormat="1" applyFont="1" applyFill="1" applyBorder="1" applyAlignment="1">
      <alignment horizontal="center" vertical="center"/>
    </xf>
    <xf numFmtId="166" fontId="4" fillId="0" borderId="0" xfId="2" applyNumberFormat="1" applyFont="1" applyFill="1" applyBorder="1" applyAlignment="1">
      <alignment horizontal="center" vertical="center"/>
    </xf>
    <xf numFmtId="165" fontId="7" fillId="0" borderId="0" xfId="4" applyNumberFormat="1" applyFont="1" applyFill="1" applyBorder="1" applyAlignment="1">
      <alignment horizontal="center" vertical="center"/>
    </xf>
    <xf numFmtId="0" fontId="7" fillId="0" borderId="0" xfId="2" applyFont="1" applyFill="1" applyBorder="1" applyAlignment="1">
      <alignment vertical="center"/>
    </xf>
    <xf numFmtId="9" fontId="34" fillId="0" borderId="0" xfId="4" applyNumberFormat="1" applyFont="1" applyFill="1" applyBorder="1" applyAlignment="1">
      <alignment horizontal="center" vertical="center"/>
    </xf>
    <xf numFmtId="168" fontId="31" fillId="6" borderId="81" xfId="4" applyNumberFormat="1" applyFont="1" applyFill="1" applyBorder="1" applyAlignment="1">
      <alignment horizontal="center" vertical="center"/>
    </xf>
    <xf numFmtId="9" fontId="31" fillId="7" borderId="34" xfId="2" applyNumberFormat="1" applyFont="1" applyFill="1" applyBorder="1" applyAlignment="1">
      <alignment horizontal="center" vertical="center"/>
    </xf>
    <xf numFmtId="9" fontId="31" fillId="7" borderId="81" xfId="2" applyNumberFormat="1" applyFont="1" applyFill="1" applyBorder="1" applyAlignment="1">
      <alignment horizontal="center" vertical="center"/>
    </xf>
    <xf numFmtId="165" fontId="34" fillId="0" borderId="0" xfId="4" applyNumberFormat="1" applyFont="1" applyFill="1" applyBorder="1" applyAlignment="1">
      <alignment horizontal="center" vertical="center"/>
    </xf>
    <xf numFmtId="164" fontId="10" fillId="0" borderId="0" xfId="0" applyNumberFormat="1" applyFont="1" applyFill="1" applyBorder="1" applyAlignment="1">
      <alignment horizontal="center" vertical="center"/>
    </xf>
    <xf numFmtId="164" fontId="12" fillId="0" borderId="0" xfId="0" applyNumberFormat="1" applyFont="1" applyFill="1" applyBorder="1" applyAlignment="1">
      <alignment horizontal="center" vertical="center"/>
    </xf>
    <xf numFmtId="164" fontId="7" fillId="0" borderId="0" xfId="2" applyNumberFormat="1" applyFont="1" applyFill="1" applyBorder="1" applyAlignment="1">
      <alignment horizontal="center" vertical="center"/>
    </xf>
    <xf numFmtId="9" fontId="7" fillId="0" borderId="0" xfId="2" applyNumberFormat="1" applyFont="1" applyFill="1" applyBorder="1" applyAlignment="1">
      <alignment horizontal="center" vertical="center"/>
    </xf>
    <xf numFmtId="165" fontId="7" fillId="0" borderId="0" xfId="2" applyNumberFormat="1" applyFont="1" applyFill="1" applyBorder="1" applyAlignment="1">
      <alignment horizontal="center" vertical="center"/>
    </xf>
    <xf numFmtId="164" fontId="39" fillId="6" borderId="34" xfId="2" applyNumberFormat="1" applyFont="1" applyFill="1" applyBorder="1" applyAlignment="1">
      <alignment horizontal="center" vertical="center"/>
    </xf>
    <xf numFmtId="164" fontId="4" fillId="0" borderId="0" xfId="0" applyNumberFormat="1" applyFont="1" applyFill="1" applyBorder="1" applyAlignment="1">
      <alignment horizontal="center" vertical="center"/>
    </xf>
    <xf numFmtId="4" fontId="4" fillId="0" borderId="0" xfId="0" applyNumberFormat="1" applyFont="1" applyFill="1" applyBorder="1" applyAlignment="1">
      <alignment horizontal="center" vertical="center"/>
    </xf>
    <xf numFmtId="0" fontId="28" fillId="0" borderId="0" xfId="2" applyFont="1" applyFill="1" applyAlignment="1">
      <alignment horizontal="center" vertical="center"/>
    </xf>
    <xf numFmtId="4" fontId="28" fillId="0" borderId="0" xfId="2" applyNumberFormat="1" applyFont="1" applyFill="1" applyBorder="1" applyAlignment="1">
      <alignment horizontal="center" vertical="center"/>
    </xf>
    <xf numFmtId="9" fontId="4" fillId="0" borderId="0" xfId="0" applyNumberFormat="1" applyFont="1" applyFill="1" applyBorder="1" applyAlignment="1">
      <alignment horizontal="center" vertical="center"/>
    </xf>
    <xf numFmtId="169" fontId="29" fillId="7" borderId="11" xfId="2" applyNumberFormat="1" applyFont="1" applyFill="1" applyBorder="1" applyAlignment="1">
      <alignment horizontal="center" vertical="center"/>
    </xf>
    <xf numFmtId="0" fontId="6" fillId="3" borderId="100" xfId="2" applyFont="1" applyFill="1" applyBorder="1" applyAlignment="1">
      <alignment horizontal="left" vertical="center"/>
    </xf>
    <xf numFmtId="0" fontId="5" fillId="3" borderId="100" xfId="2" applyFont="1" applyFill="1" applyBorder="1" applyAlignment="1">
      <alignment vertical="center" wrapText="1"/>
    </xf>
    <xf numFmtId="0" fontId="6" fillId="3" borderId="110" xfId="2" applyFont="1" applyFill="1" applyBorder="1" applyAlignment="1">
      <alignment vertical="center" wrapText="1" shrinkToFit="1"/>
    </xf>
    <xf numFmtId="0" fontId="6" fillId="3" borderId="110" xfId="2" applyNumberFormat="1" applyFont="1" applyFill="1" applyBorder="1" applyAlignment="1">
      <alignment horizontal="center" vertical="center" wrapText="1" shrinkToFit="1"/>
    </xf>
    <xf numFmtId="165" fontId="6" fillId="3" borderId="102" xfId="2" applyNumberFormat="1" applyFont="1" applyFill="1" applyBorder="1" applyAlignment="1">
      <alignment horizontal="center" vertical="center"/>
    </xf>
    <xf numFmtId="0" fontId="6" fillId="3" borderId="102" xfId="2" applyFont="1" applyFill="1" applyBorder="1" applyAlignment="1">
      <alignment horizontal="center" vertical="center" wrapText="1"/>
    </xf>
    <xf numFmtId="4" fontId="6" fillId="3" borderId="102" xfId="2" applyNumberFormat="1" applyFont="1" applyFill="1" applyBorder="1" applyAlignment="1">
      <alignment horizontal="center" vertical="center"/>
    </xf>
    <xf numFmtId="0" fontId="4" fillId="3" borderId="131" xfId="2" applyNumberFormat="1" applyFont="1" applyFill="1" applyBorder="1" applyAlignment="1">
      <alignment horizontal="center" vertical="center" wrapText="1" shrinkToFit="1"/>
    </xf>
    <xf numFmtId="0" fontId="4" fillId="5" borderId="15" xfId="2" applyNumberFormat="1" applyFont="1" applyFill="1" applyBorder="1" applyAlignment="1">
      <alignment horizontal="center" vertical="center" wrapText="1" shrinkToFit="1"/>
    </xf>
    <xf numFmtId="0" fontId="4" fillId="5" borderId="47" xfId="2" applyNumberFormat="1" applyFont="1" applyFill="1" applyBorder="1" applyAlignment="1">
      <alignment horizontal="center" vertical="center" wrapText="1" shrinkToFit="1"/>
    </xf>
    <xf numFmtId="0" fontId="5" fillId="0" borderId="55" xfId="2" applyNumberFormat="1" applyFont="1" applyFill="1" applyBorder="1" applyAlignment="1">
      <alignment horizontal="center" vertical="center" wrapText="1" shrinkToFit="1"/>
    </xf>
    <xf numFmtId="0" fontId="5" fillId="0" borderId="43" xfId="2" applyNumberFormat="1" applyFont="1" applyFill="1" applyBorder="1" applyAlignment="1">
      <alignment horizontal="center" vertical="center" wrapText="1" shrinkToFit="1"/>
    </xf>
    <xf numFmtId="0" fontId="31" fillId="7" borderId="81" xfId="2" applyFont="1" applyFill="1" applyBorder="1" applyAlignment="1">
      <alignment horizontal="center" vertical="center"/>
    </xf>
    <xf numFmtId="0" fontId="28" fillId="0" borderId="0" xfId="2" applyNumberFormat="1" applyFont="1" applyFill="1" applyBorder="1" applyAlignment="1">
      <alignment horizontal="center" vertical="center" wrapText="1" shrinkToFit="1"/>
    </xf>
    <xf numFmtId="0" fontId="6" fillId="0" borderId="4" xfId="2" applyNumberFormat="1" applyFont="1" applyFill="1" applyBorder="1" applyAlignment="1">
      <alignment horizontal="center" vertical="center" wrapText="1" shrinkToFit="1"/>
    </xf>
    <xf numFmtId="0" fontId="6" fillId="0" borderId="17" xfId="2" applyNumberFormat="1" applyFont="1" applyFill="1" applyBorder="1" applyAlignment="1">
      <alignment horizontal="center" vertical="center" wrapText="1" shrinkToFit="1"/>
    </xf>
    <xf numFmtId="0" fontId="6" fillId="0" borderId="74" xfId="2" applyNumberFormat="1" applyFont="1" applyFill="1" applyBorder="1" applyAlignment="1">
      <alignment horizontal="center" vertical="center" wrapText="1" shrinkToFit="1"/>
    </xf>
    <xf numFmtId="4" fontId="4" fillId="0" borderId="0" xfId="2" applyNumberFormat="1" applyFont="1" applyFill="1" applyBorder="1" applyAlignment="1">
      <alignment vertical="center"/>
    </xf>
    <xf numFmtId="0" fontId="35" fillId="0" borderId="0" xfId="0" applyFont="1" applyFill="1" applyBorder="1" applyAlignment="1">
      <alignment vertical="center"/>
    </xf>
    <xf numFmtId="2" fontId="4" fillId="0" borderId="0" xfId="2" applyNumberFormat="1" applyFont="1" applyFill="1" applyAlignment="1">
      <alignment horizontal="center" vertical="center"/>
    </xf>
    <xf numFmtId="0" fontId="11" fillId="0" borderId="0" xfId="2" applyFont="1" applyFill="1" applyBorder="1" applyAlignment="1">
      <alignment vertical="center"/>
    </xf>
    <xf numFmtId="3" fontId="34" fillId="0" borderId="0" xfId="2" applyNumberFormat="1" applyFont="1" applyFill="1" applyBorder="1" applyAlignment="1">
      <alignment horizontal="center" vertical="center" wrapText="1" shrinkToFit="1"/>
    </xf>
    <xf numFmtId="4" fontId="7" fillId="0" borderId="0" xfId="2" applyNumberFormat="1" applyFont="1" applyFill="1" applyAlignment="1">
      <alignment horizontal="center" vertical="center"/>
    </xf>
    <xf numFmtId="2" fontId="10" fillId="0" borderId="0" xfId="2" applyNumberFormat="1" applyFont="1" applyFill="1" applyBorder="1" applyAlignment="1">
      <alignment horizontal="center" vertical="center"/>
    </xf>
    <xf numFmtId="2" fontId="4" fillId="0" borderId="36" xfId="2" applyNumberFormat="1" applyFont="1" applyFill="1" applyBorder="1" applyAlignment="1">
      <alignment vertical="center"/>
    </xf>
    <xf numFmtId="2" fontId="13" fillId="0" borderId="37" xfId="2" applyNumberFormat="1" applyFont="1" applyFill="1" applyBorder="1" applyAlignment="1" applyProtection="1">
      <alignment horizontal="right" vertical="center" wrapText="1" shrinkToFit="1"/>
    </xf>
    <xf numFmtId="2" fontId="13" fillId="0" borderId="37" xfId="6" applyNumberFormat="1" applyFont="1" applyFill="1" applyBorder="1" applyAlignment="1" applyProtection="1">
      <alignment horizontal="right" vertical="center" wrapText="1" shrinkToFit="1"/>
    </xf>
    <xf numFmtId="2" fontId="4" fillId="0" borderId="0" xfId="0" applyNumberFormat="1" applyFont="1" applyFill="1" applyBorder="1" applyAlignment="1">
      <alignment horizontal="center" vertical="center"/>
    </xf>
    <xf numFmtId="0" fontId="14" fillId="0" borderId="37" xfId="2" applyNumberFormat="1" applyFont="1" applyFill="1" applyBorder="1" applyAlignment="1">
      <alignment horizontal="center" vertical="center"/>
    </xf>
    <xf numFmtId="3" fontId="4" fillId="0" borderId="6" xfId="2" applyNumberFormat="1" applyFont="1" applyFill="1" applyBorder="1" applyAlignment="1">
      <alignment horizontal="center" vertical="center"/>
    </xf>
    <xf numFmtId="3" fontId="4" fillId="0" borderId="19" xfId="2" applyNumberFormat="1" applyFont="1" applyFill="1" applyBorder="1" applyAlignment="1">
      <alignment horizontal="center" vertical="center"/>
    </xf>
    <xf numFmtId="0" fontId="4" fillId="0" borderId="139" xfId="2" applyNumberFormat="1" applyFont="1" applyFill="1" applyBorder="1" applyAlignment="1">
      <alignment horizontal="center" vertical="center" wrapText="1" shrinkToFit="1"/>
    </xf>
    <xf numFmtId="3" fontId="4" fillId="0" borderId="140" xfId="2" applyNumberFormat="1" applyFont="1" applyFill="1" applyBorder="1" applyAlignment="1">
      <alignment horizontal="center" vertical="center"/>
    </xf>
    <xf numFmtId="4" fontId="4" fillId="0" borderId="10" xfId="2" applyNumberFormat="1" applyFont="1" applyFill="1" applyBorder="1" applyAlignment="1">
      <alignment horizontal="center" vertical="center"/>
    </xf>
    <xf numFmtId="4" fontId="31" fillId="0" borderId="36" xfId="2" applyNumberFormat="1" applyFont="1" applyFill="1" applyBorder="1" applyAlignment="1">
      <alignment horizontal="center" vertical="center"/>
    </xf>
    <xf numFmtId="0" fontId="4" fillId="5" borderId="26" xfId="2" applyNumberFormat="1" applyFont="1" applyFill="1" applyBorder="1" applyAlignment="1">
      <alignment horizontal="center" vertical="center" wrapText="1" shrinkToFit="1"/>
    </xf>
    <xf numFmtId="0" fontId="4" fillId="5" borderId="95" xfId="2" applyNumberFormat="1" applyFont="1" applyFill="1" applyBorder="1" applyAlignment="1">
      <alignment horizontal="center" vertical="center" wrapText="1" shrinkToFit="1"/>
    </xf>
    <xf numFmtId="4" fontId="4" fillId="5" borderId="26" xfId="2" applyNumberFormat="1" applyFont="1" applyFill="1" applyBorder="1" applyAlignment="1">
      <alignment horizontal="center" vertical="center"/>
    </xf>
    <xf numFmtId="0" fontId="4" fillId="5" borderId="26" xfId="2" applyFont="1" applyFill="1" applyBorder="1" applyAlignment="1">
      <alignment horizontal="left" vertical="center" wrapText="1" shrinkToFit="1"/>
    </xf>
    <xf numFmtId="0" fontId="4" fillId="5" borderId="26" xfId="2" applyFont="1" applyFill="1" applyBorder="1" applyAlignment="1">
      <alignment horizontal="center" vertical="center" wrapText="1"/>
    </xf>
    <xf numFmtId="170" fontId="4" fillId="0" borderId="0" xfId="5" applyNumberFormat="1" applyFont="1" applyFill="1" applyBorder="1" applyAlignment="1">
      <alignment horizontal="center" vertical="center"/>
    </xf>
    <xf numFmtId="2" fontId="6" fillId="0" borderId="8" xfId="2" applyNumberFormat="1" applyFont="1" applyFill="1" applyBorder="1" applyAlignment="1">
      <alignment horizontal="center" vertical="center" wrapText="1" shrinkToFit="1"/>
    </xf>
    <xf numFmtId="4" fontId="6" fillId="0" borderId="10" xfId="2" applyNumberFormat="1" applyFont="1" applyFill="1" applyBorder="1" applyAlignment="1">
      <alignment horizontal="center" vertical="center" wrapText="1" shrinkToFit="1"/>
    </xf>
    <xf numFmtId="3" fontId="5" fillId="0" borderId="8" xfId="2" applyNumberFormat="1" applyFont="1" applyFill="1" applyBorder="1" applyAlignment="1">
      <alignment horizontal="center" vertical="center" wrapText="1" shrinkToFit="1"/>
    </xf>
    <xf numFmtId="4" fontId="17" fillId="0" borderId="8" xfId="2" applyNumberFormat="1" applyFont="1" applyFill="1" applyBorder="1" applyAlignment="1">
      <alignment horizontal="center" vertical="center" wrapText="1" shrinkToFit="1"/>
    </xf>
    <xf numFmtId="4" fontId="5" fillId="0" borderId="8" xfId="2" applyNumberFormat="1" applyFont="1" applyFill="1" applyBorder="1" applyAlignment="1">
      <alignment horizontal="center" vertical="center" wrapText="1" shrinkToFit="1"/>
    </xf>
    <xf numFmtId="2" fontId="17" fillId="0" borderId="8" xfId="2" applyNumberFormat="1" applyFont="1" applyFill="1" applyBorder="1" applyAlignment="1">
      <alignment horizontal="center" vertical="center" wrapText="1" shrinkToFit="1"/>
    </xf>
    <xf numFmtId="4" fontId="17" fillId="0" borderId="10" xfId="2" applyNumberFormat="1" applyFont="1" applyFill="1" applyBorder="1" applyAlignment="1">
      <alignment horizontal="center" vertical="center" wrapText="1" shrinkToFit="1"/>
    </xf>
    <xf numFmtId="0" fontId="8" fillId="0" borderId="34" xfId="2" applyNumberFormat="1" applyFont="1" applyFill="1" applyBorder="1" applyAlignment="1">
      <alignment horizontal="center" vertical="center" wrapText="1" shrinkToFit="1"/>
    </xf>
    <xf numFmtId="0" fontId="8" fillId="0" borderId="51" xfId="2" applyFont="1" applyFill="1" applyBorder="1" applyAlignment="1">
      <alignment horizontal="center" vertical="center"/>
    </xf>
    <xf numFmtId="168" fontId="8" fillId="0" borderId="34" xfId="4" applyNumberFormat="1" applyFont="1" applyFill="1" applyBorder="1" applyAlignment="1">
      <alignment horizontal="center" vertical="center"/>
    </xf>
    <xf numFmtId="168" fontId="8" fillId="0" borderId="35" xfId="4" applyNumberFormat="1" applyFont="1" applyFill="1" applyBorder="1" applyAlignment="1">
      <alignment horizontal="center" vertical="center"/>
    </xf>
    <xf numFmtId="168" fontId="5" fillId="0" borderId="5" xfId="4" applyNumberFormat="1" applyFont="1" applyFill="1" applyBorder="1" applyAlignment="1">
      <alignment horizontal="center" vertical="center"/>
    </xf>
    <xf numFmtId="0" fontId="7" fillId="0" borderId="34" xfId="2" applyNumberFormat="1" applyFont="1" applyFill="1" applyBorder="1" applyAlignment="1">
      <alignment horizontal="center" vertical="center" wrapText="1" shrinkToFit="1"/>
    </xf>
    <xf numFmtId="0" fontId="7" fillId="0" borderId="51" xfId="2" applyFont="1" applyFill="1" applyBorder="1" applyAlignment="1">
      <alignment horizontal="center" vertical="center"/>
    </xf>
    <xf numFmtId="2" fontId="7" fillId="0" borderId="34" xfId="2" applyNumberFormat="1" applyFont="1" applyFill="1" applyBorder="1" applyAlignment="1">
      <alignment horizontal="center" vertical="center"/>
    </xf>
    <xf numFmtId="168" fontId="7" fillId="0" borderId="34" xfId="4" applyNumberFormat="1" applyFont="1" applyFill="1" applyBorder="1" applyAlignment="1">
      <alignment horizontal="center" vertical="center"/>
    </xf>
    <xf numFmtId="168" fontId="7" fillId="0" borderId="35" xfId="4" applyNumberFormat="1" applyFont="1" applyFill="1" applyBorder="1" applyAlignment="1">
      <alignment horizontal="center" vertical="center"/>
    </xf>
    <xf numFmtId="0" fontId="7" fillId="0" borderId="0" xfId="2" applyNumberFormat="1" applyFont="1" applyFill="1" applyBorder="1" applyAlignment="1">
      <alignment vertical="center" wrapText="1" shrinkToFit="1"/>
    </xf>
    <xf numFmtId="2" fontId="4" fillId="5" borderId="26" xfId="2" applyNumberFormat="1" applyFont="1" applyFill="1" applyBorder="1" applyAlignment="1">
      <alignment horizontal="center" vertical="center" wrapText="1"/>
    </xf>
    <xf numFmtId="2" fontId="4" fillId="5" borderId="143" xfId="2" applyNumberFormat="1" applyFont="1" applyFill="1" applyBorder="1" applyAlignment="1">
      <alignment horizontal="center" vertical="center"/>
    </xf>
    <xf numFmtId="0" fontId="4" fillId="5" borderId="144" xfId="2" applyFont="1" applyFill="1" applyBorder="1" applyAlignment="1">
      <alignment horizontal="center" vertical="center" wrapText="1" shrinkToFit="1"/>
    </xf>
    <xf numFmtId="0" fontId="4" fillId="5" borderId="0" xfId="2" applyFont="1" applyFill="1" applyAlignment="1">
      <alignment horizontal="center" vertical="center"/>
    </xf>
    <xf numFmtId="0" fontId="4" fillId="5" borderId="23" xfId="2" applyFont="1" applyFill="1" applyBorder="1" applyAlignment="1">
      <alignment horizontal="left" vertical="center" wrapText="1" shrinkToFit="1"/>
    </xf>
    <xf numFmtId="0" fontId="4" fillId="5" borderId="145" xfId="2" applyNumberFormat="1" applyFont="1" applyFill="1" applyBorder="1" applyAlignment="1">
      <alignment horizontal="center" vertical="center" wrapText="1" shrinkToFit="1"/>
    </xf>
    <xf numFmtId="4" fontId="4" fillId="5" borderId="146" xfId="2" applyNumberFormat="1" applyFont="1" applyFill="1" applyBorder="1" applyAlignment="1">
      <alignment horizontal="center" vertical="center"/>
    </xf>
    <xf numFmtId="0" fontId="4" fillId="5" borderId="147" xfId="2" applyFont="1" applyFill="1" applyBorder="1" applyAlignment="1">
      <alignment horizontal="center" vertical="center" wrapText="1"/>
    </xf>
    <xf numFmtId="4" fontId="4" fillId="5" borderId="148" xfId="2" applyNumberFormat="1" applyFont="1" applyFill="1" applyBorder="1" applyAlignment="1">
      <alignment horizontal="center" vertical="center"/>
    </xf>
    <xf numFmtId="4" fontId="4" fillId="5" borderId="152" xfId="2" applyNumberFormat="1" applyFont="1" applyFill="1" applyBorder="1" applyAlignment="1">
      <alignment horizontal="center" vertical="center"/>
    </xf>
    <xf numFmtId="4" fontId="4" fillId="5" borderId="153" xfId="2" applyNumberFormat="1" applyFont="1" applyFill="1" applyBorder="1" applyAlignment="1">
      <alignment horizontal="center" vertical="center"/>
    </xf>
    <xf numFmtId="0" fontId="4" fillId="5" borderId="0" xfId="2" applyFont="1" applyFill="1" applyBorder="1" applyAlignment="1">
      <alignment vertical="center"/>
    </xf>
    <xf numFmtId="0" fontId="4" fillId="5" borderId="154" xfId="2" applyNumberFormat="1" applyFont="1" applyFill="1" applyBorder="1" applyAlignment="1">
      <alignment horizontal="center" vertical="center" wrapText="1" shrinkToFit="1"/>
    </xf>
    <xf numFmtId="0" fontId="4" fillId="5" borderId="154" xfId="2" applyFont="1" applyFill="1" applyBorder="1" applyAlignment="1">
      <alignment horizontal="center" vertical="center"/>
    </xf>
    <xf numFmtId="0" fontId="5" fillId="5" borderId="52" xfId="2" applyFont="1" applyFill="1" applyBorder="1" applyAlignment="1">
      <alignment vertical="center"/>
    </xf>
    <xf numFmtId="0" fontId="4" fillId="5" borderId="28" xfId="2" applyFont="1" applyFill="1" applyBorder="1" applyAlignment="1">
      <alignment horizontal="center" vertical="center"/>
    </xf>
    <xf numFmtId="0" fontId="6" fillId="5" borderId="52" xfId="2" applyFont="1" applyFill="1" applyBorder="1" applyAlignment="1">
      <alignment vertical="center"/>
    </xf>
    <xf numFmtId="0" fontId="6" fillId="5" borderId="52" xfId="2" applyFont="1" applyFill="1" applyBorder="1" applyAlignment="1">
      <alignment horizontal="left" vertical="center"/>
    </xf>
    <xf numFmtId="0" fontId="6" fillId="5" borderId="154" xfId="2" applyFont="1" applyFill="1" applyBorder="1" applyAlignment="1">
      <alignment horizontal="left" vertical="center"/>
    </xf>
    <xf numFmtId="0" fontId="4" fillId="5" borderId="29" xfId="2" applyNumberFormat="1" applyFont="1" applyFill="1" applyBorder="1" applyAlignment="1">
      <alignment horizontal="center" vertical="center" wrapText="1" shrinkToFit="1"/>
    </xf>
    <xf numFmtId="0" fontId="4" fillId="5" borderId="67" xfId="2" applyFont="1" applyFill="1" applyBorder="1" applyAlignment="1">
      <alignment horizontal="center" vertical="center"/>
    </xf>
    <xf numFmtId="0" fontId="6" fillId="5" borderId="68" xfId="2" applyFont="1" applyFill="1" applyBorder="1" applyAlignment="1">
      <alignment horizontal="left" vertical="center"/>
    </xf>
    <xf numFmtId="0" fontId="6" fillId="5" borderId="66" xfId="2" applyNumberFormat="1" applyFont="1" applyFill="1" applyBorder="1" applyAlignment="1">
      <alignment vertical="center" wrapText="1" shrinkToFit="1"/>
    </xf>
    <xf numFmtId="0" fontId="11" fillId="5" borderId="36" xfId="2" applyFont="1" applyFill="1" applyBorder="1" applyAlignment="1">
      <alignment vertical="center"/>
    </xf>
    <xf numFmtId="2" fontId="4" fillId="5" borderId="26" xfId="2" applyNumberFormat="1" applyFont="1" applyFill="1" applyBorder="1" applyAlignment="1">
      <alignment horizontal="center" vertical="center"/>
    </xf>
    <xf numFmtId="2" fontId="4" fillId="5" borderId="152" xfId="2" applyNumberFormat="1" applyFont="1" applyFill="1" applyBorder="1" applyAlignment="1">
      <alignment horizontal="center" vertical="center"/>
    </xf>
    <xf numFmtId="2" fontId="4" fillId="5" borderId="6" xfId="2" applyNumberFormat="1" applyFont="1" applyFill="1" applyBorder="1" applyAlignment="1">
      <alignment horizontal="center" vertical="center"/>
    </xf>
    <xf numFmtId="2" fontId="4" fillId="5" borderId="155" xfId="2" applyNumberFormat="1" applyFont="1" applyFill="1" applyBorder="1" applyAlignment="1">
      <alignment horizontal="center" vertical="center"/>
    </xf>
    <xf numFmtId="168" fontId="7" fillId="0" borderId="0" xfId="4" applyNumberFormat="1" applyFont="1" applyFill="1" applyBorder="1" applyAlignment="1">
      <alignment horizontal="center" vertical="center"/>
    </xf>
    <xf numFmtId="0" fontId="4" fillId="5" borderId="0" xfId="2" applyFont="1" applyFill="1" applyBorder="1" applyAlignment="1">
      <alignment horizontal="center" vertical="center"/>
    </xf>
    <xf numFmtId="0" fontId="4" fillId="5" borderId="0" xfId="2" applyFont="1" applyFill="1" applyBorder="1" applyAlignment="1">
      <alignment horizontal="left" vertical="center"/>
    </xf>
    <xf numFmtId="0" fontId="4" fillId="5" borderId="0" xfId="2" applyNumberFormat="1" applyFont="1" applyFill="1" applyAlignment="1">
      <alignment horizontal="center" vertical="center" wrapText="1" shrinkToFit="1"/>
    </xf>
    <xf numFmtId="0" fontId="3" fillId="5" borderId="0" xfId="2" applyFont="1" applyFill="1" applyBorder="1" applyAlignment="1">
      <alignment horizontal="center" vertical="center"/>
    </xf>
    <xf numFmtId="0" fontId="3" fillId="5" borderId="0" xfId="2" applyFont="1" applyFill="1" applyAlignment="1">
      <alignment vertical="center"/>
    </xf>
    <xf numFmtId="0" fontId="4" fillId="5" borderId="0" xfId="2" applyFont="1" applyFill="1" applyAlignment="1">
      <alignment horizontal="center" vertical="center" wrapText="1" shrinkToFit="1"/>
    </xf>
    <xf numFmtId="0" fontId="11" fillId="5" borderId="0" xfId="2" applyFont="1" applyFill="1" applyAlignment="1">
      <alignment horizontal="center" vertical="center"/>
    </xf>
    <xf numFmtId="0" fontId="4" fillId="5" borderId="55" xfId="2" applyNumberFormat="1" applyFont="1" applyFill="1" applyBorder="1" applyAlignment="1">
      <alignment horizontal="center" vertical="center" wrapText="1" shrinkToFit="1"/>
    </xf>
    <xf numFmtId="4" fontId="4" fillId="5" borderId="55" xfId="2" applyNumberFormat="1" applyFont="1" applyFill="1" applyBorder="1" applyAlignment="1">
      <alignment horizontal="center" vertical="center"/>
    </xf>
    <xf numFmtId="0" fontId="4" fillId="5" borderId="55" xfId="2" applyFont="1" applyFill="1" applyBorder="1" applyAlignment="1">
      <alignment horizontal="center" vertical="center"/>
    </xf>
    <xf numFmtId="4" fontId="58" fillId="5" borderId="55" xfId="2" applyNumberFormat="1" applyFont="1" applyFill="1" applyBorder="1" applyAlignment="1">
      <alignment horizontal="center" vertical="center"/>
    </xf>
    <xf numFmtId="2" fontId="58" fillId="5" borderId="55" xfId="2" applyNumberFormat="1" applyFont="1" applyFill="1" applyBorder="1" applyAlignment="1">
      <alignment horizontal="center" vertical="center"/>
    </xf>
    <xf numFmtId="0" fontId="5" fillId="5" borderId="44" xfId="2" applyNumberFormat="1" applyFont="1" applyFill="1" applyBorder="1" applyAlignment="1">
      <alignment vertical="center" wrapText="1" shrinkToFit="1"/>
    </xf>
    <xf numFmtId="4" fontId="4" fillId="5" borderId="95" xfId="2" applyNumberFormat="1" applyFont="1" applyFill="1" applyBorder="1" applyAlignment="1">
      <alignment horizontal="center" vertical="center"/>
    </xf>
    <xf numFmtId="0" fontId="4" fillId="5" borderId="95" xfId="2" applyFont="1" applyFill="1" applyBorder="1" applyAlignment="1">
      <alignment horizontal="center" vertical="center"/>
    </xf>
    <xf numFmtId="2" fontId="4" fillId="5" borderId="95" xfId="2" applyNumberFormat="1" applyFont="1" applyFill="1" applyBorder="1" applyAlignment="1">
      <alignment horizontal="center" vertical="center"/>
    </xf>
    <xf numFmtId="2" fontId="4" fillId="5" borderId="26" xfId="2" applyNumberFormat="1" applyFont="1" applyFill="1" applyBorder="1" applyAlignment="1">
      <alignment horizontal="center" vertical="center" wrapText="1" shrinkToFit="1"/>
    </xf>
    <xf numFmtId="0" fontId="4" fillId="5" borderId="156" xfId="2" applyNumberFormat="1" applyFont="1" applyFill="1" applyBorder="1" applyAlignment="1">
      <alignment horizontal="center" vertical="center" wrapText="1" shrinkToFit="1"/>
    </xf>
    <xf numFmtId="0" fontId="4" fillId="5" borderId="95" xfId="2" applyNumberFormat="1" applyFont="1" applyFill="1" applyBorder="1" applyAlignment="1">
      <alignment horizontal="left" vertical="center" wrapText="1" shrinkToFit="1"/>
    </xf>
    <xf numFmtId="0" fontId="4" fillId="5" borderId="26" xfId="2" applyNumberFormat="1" applyFont="1" applyFill="1" applyBorder="1" applyAlignment="1">
      <alignment horizontal="left" vertical="center" wrapText="1" shrinkToFit="1"/>
    </xf>
    <xf numFmtId="0" fontId="17" fillId="5" borderId="53" xfId="2" applyFont="1" applyFill="1" applyBorder="1" applyAlignment="1">
      <alignment horizontal="center" vertical="center"/>
    </xf>
    <xf numFmtId="4" fontId="17" fillId="5" borderId="53" xfId="2" applyNumberFormat="1" applyFont="1" applyFill="1" applyBorder="1" applyAlignment="1">
      <alignment horizontal="center" vertical="center"/>
    </xf>
    <xf numFmtId="2" fontId="17" fillId="5" borderId="53" xfId="2" applyNumberFormat="1" applyFont="1" applyFill="1" applyBorder="1" applyAlignment="1">
      <alignment horizontal="center" vertical="center"/>
    </xf>
    <xf numFmtId="0" fontId="4" fillId="5" borderId="65" xfId="2" applyNumberFormat="1" applyFont="1" applyFill="1" applyBorder="1" applyAlignment="1">
      <alignment horizontal="center" vertical="center" wrapText="1" shrinkToFit="1"/>
    </xf>
    <xf numFmtId="0" fontId="4" fillId="5" borderId="157" xfId="2" applyNumberFormat="1" applyFont="1" applyFill="1" applyBorder="1" applyAlignment="1">
      <alignment horizontal="center" vertical="center" wrapText="1" shrinkToFit="1"/>
    </xf>
    <xf numFmtId="4" fontId="4" fillId="5" borderId="157" xfId="2" applyNumberFormat="1" applyFont="1" applyFill="1" applyBorder="1" applyAlignment="1">
      <alignment horizontal="center" vertical="center"/>
    </xf>
    <xf numFmtId="0" fontId="4" fillId="5" borderId="157" xfId="2" applyFont="1" applyFill="1" applyBorder="1" applyAlignment="1">
      <alignment horizontal="center" vertical="center"/>
    </xf>
    <xf numFmtId="2" fontId="4" fillId="5" borderId="157" xfId="2" applyNumberFormat="1" applyFont="1" applyFill="1" applyBorder="1" applyAlignment="1">
      <alignment horizontal="center" vertical="center"/>
    </xf>
    <xf numFmtId="0" fontId="4" fillId="5" borderId="158" xfId="2" applyNumberFormat="1" applyFont="1" applyFill="1" applyBorder="1" applyAlignment="1">
      <alignment horizontal="center" vertical="center" wrapText="1" shrinkToFit="1"/>
    </xf>
    <xf numFmtId="0" fontId="4" fillId="5" borderId="26" xfId="2" applyFont="1" applyFill="1" applyBorder="1" applyAlignment="1">
      <alignment horizontal="center" vertical="center" wrapText="1" shrinkToFit="1"/>
    </xf>
    <xf numFmtId="0" fontId="4" fillId="5" borderId="26" xfId="2" applyFont="1" applyFill="1" applyBorder="1" applyAlignment="1">
      <alignment horizontal="center" vertical="center"/>
    </xf>
    <xf numFmtId="2" fontId="4" fillId="5" borderId="0" xfId="2" applyNumberFormat="1" applyFont="1" applyFill="1" applyAlignment="1">
      <alignment horizontal="center" vertical="center"/>
    </xf>
    <xf numFmtId="0" fontId="17" fillId="5" borderId="52" xfId="2" applyFont="1" applyFill="1" applyBorder="1" applyAlignment="1">
      <alignment vertical="center"/>
    </xf>
    <xf numFmtId="0" fontId="11" fillId="5" borderId="0" xfId="2" applyFont="1" applyFill="1" applyAlignment="1">
      <alignment vertical="center"/>
    </xf>
    <xf numFmtId="0" fontId="4" fillId="5" borderId="12" xfId="2" applyFont="1" applyFill="1" applyBorder="1" applyAlignment="1">
      <alignment horizontal="left" vertical="center"/>
    </xf>
    <xf numFmtId="0" fontId="4" fillId="5" borderId="12" xfId="2" applyNumberFormat="1" applyFont="1" applyFill="1" applyBorder="1" applyAlignment="1">
      <alignment horizontal="center" vertical="center" wrapText="1" shrinkToFit="1"/>
    </xf>
    <xf numFmtId="2" fontId="4" fillId="5" borderId="13" xfId="2" applyNumberFormat="1" applyFont="1" applyFill="1" applyBorder="1" applyAlignment="1">
      <alignment horizontal="center" vertical="center"/>
    </xf>
    <xf numFmtId="0" fontId="4" fillId="5" borderId="21" xfId="2" applyNumberFormat="1" applyFont="1" applyFill="1" applyBorder="1" applyAlignment="1">
      <alignment horizontal="center" vertical="center" wrapText="1" shrinkToFit="1"/>
    </xf>
    <xf numFmtId="0" fontId="4" fillId="5" borderId="134" xfId="2" applyNumberFormat="1" applyFont="1" applyFill="1" applyBorder="1" applyAlignment="1">
      <alignment horizontal="center" vertical="center" wrapText="1" shrinkToFit="1"/>
    </xf>
    <xf numFmtId="4" fontId="4" fillId="5" borderId="0" xfId="2" applyNumberFormat="1" applyFont="1" applyFill="1" applyAlignment="1">
      <alignment horizontal="left" vertical="center"/>
    </xf>
    <xf numFmtId="0" fontId="4" fillId="5" borderId="8" xfId="2" applyFont="1" applyFill="1" applyBorder="1" applyAlignment="1">
      <alignment horizontal="left" vertical="center" wrapText="1"/>
    </xf>
    <xf numFmtId="0" fontId="4" fillId="5" borderId="46" xfId="2" applyNumberFormat="1" applyFont="1" applyFill="1" applyBorder="1" applyAlignment="1">
      <alignment horizontal="center" vertical="center" wrapText="1" shrinkToFit="1"/>
    </xf>
    <xf numFmtId="4" fontId="8" fillId="5" borderId="12" xfId="2" applyNumberFormat="1" applyFont="1" applyFill="1" applyBorder="1" applyAlignment="1">
      <alignment horizontal="center" vertical="center"/>
    </xf>
    <xf numFmtId="2" fontId="8" fillId="5" borderId="13" xfId="2" applyNumberFormat="1" applyFont="1" applyFill="1" applyBorder="1" applyAlignment="1">
      <alignment horizontal="center" vertical="center"/>
    </xf>
    <xf numFmtId="0" fontId="4" fillId="5" borderId="55" xfId="2" applyFont="1" applyFill="1" applyBorder="1" applyAlignment="1">
      <alignment horizontal="center" vertical="center" wrapText="1" shrinkToFit="1"/>
    </xf>
    <xf numFmtId="0" fontId="4" fillId="5" borderId="28" xfId="2" applyFont="1" applyFill="1" applyBorder="1" applyAlignment="1">
      <alignment horizontal="left" vertical="center"/>
    </xf>
    <xf numFmtId="0" fontId="5" fillId="5" borderId="55" xfId="2" applyFont="1" applyFill="1" applyBorder="1" applyAlignment="1">
      <alignment vertical="center"/>
    </xf>
    <xf numFmtId="0" fontId="5" fillId="5" borderId="55" xfId="2" applyFont="1" applyFill="1" applyBorder="1" applyAlignment="1">
      <alignment horizontal="center" vertical="center"/>
    </xf>
    <xf numFmtId="0" fontId="6" fillId="5" borderId="66" xfId="2" applyFont="1" applyFill="1" applyBorder="1" applyAlignment="1">
      <alignment horizontal="left" vertical="center"/>
    </xf>
    <xf numFmtId="0" fontId="6" fillId="5" borderId="0" xfId="2" applyFont="1" applyFill="1" applyBorder="1" applyAlignment="1">
      <alignment horizontal="center" vertical="center"/>
    </xf>
    <xf numFmtId="4" fontId="6" fillId="5" borderId="0" xfId="2" applyNumberFormat="1" applyFont="1" applyFill="1" applyBorder="1" applyAlignment="1">
      <alignment horizontal="center" vertical="center"/>
    </xf>
    <xf numFmtId="2" fontId="6" fillId="5" borderId="0" xfId="2" applyNumberFormat="1" applyFont="1" applyFill="1" applyBorder="1" applyAlignment="1">
      <alignment horizontal="center" vertical="center"/>
    </xf>
    <xf numFmtId="0" fontId="5" fillId="5" borderId="157" xfId="2" applyFont="1" applyFill="1" applyBorder="1" applyAlignment="1">
      <alignment vertical="center"/>
    </xf>
    <xf numFmtId="0" fontId="5" fillId="5" borderId="157" xfId="2" applyFont="1" applyFill="1" applyBorder="1" applyAlignment="1">
      <alignment horizontal="center" vertical="center"/>
    </xf>
    <xf numFmtId="4" fontId="4" fillId="5" borderId="26" xfId="2" applyNumberFormat="1" applyFont="1" applyFill="1" applyBorder="1" applyAlignment="1">
      <alignment horizontal="center" vertical="center" wrapText="1"/>
    </xf>
    <xf numFmtId="0" fontId="10" fillId="5" borderId="26" xfId="2" applyFont="1" applyFill="1" applyBorder="1" applyAlignment="1">
      <alignment horizontal="center" vertical="center" wrapText="1" shrinkToFit="1"/>
    </xf>
    <xf numFmtId="0" fontId="4" fillId="5" borderId="141" xfId="2" applyNumberFormat="1" applyFont="1" applyFill="1" applyBorder="1" applyAlignment="1">
      <alignment horizontal="center" vertical="center" wrapText="1" shrinkToFit="1"/>
    </xf>
    <xf numFmtId="0" fontId="4" fillId="5" borderId="141" xfId="2" applyFont="1" applyFill="1" applyBorder="1" applyAlignment="1">
      <alignment horizontal="center" vertical="center" wrapText="1"/>
    </xf>
    <xf numFmtId="4" fontId="4" fillId="5" borderId="141" xfId="2" applyNumberFormat="1" applyFont="1" applyFill="1" applyBorder="1" applyAlignment="1">
      <alignment horizontal="center" vertical="center" wrapText="1"/>
    </xf>
    <xf numFmtId="0" fontId="4" fillId="5" borderId="160" xfId="2" applyNumberFormat="1" applyFont="1" applyFill="1" applyBorder="1" applyAlignment="1">
      <alignment horizontal="center" vertical="center" wrapText="1" shrinkToFit="1"/>
    </xf>
    <xf numFmtId="0" fontId="4" fillId="5" borderId="12" xfId="6" applyNumberFormat="1" applyFont="1" applyFill="1" applyBorder="1" applyAlignment="1">
      <alignment horizontal="center" vertical="center" wrapText="1" shrinkToFit="1"/>
    </xf>
    <xf numFmtId="165" fontId="4" fillId="5" borderId="12" xfId="2" applyNumberFormat="1" applyFont="1" applyFill="1" applyBorder="1" applyAlignment="1">
      <alignment horizontal="center" vertical="center"/>
    </xf>
    <xf numFmtId="0" fontId="4" fillId="5" borderId="156" xfId="2" applyFont="1" applyFill="1" applyBorder="1" applyAlignment="1">
      <alignment horizontal="center" vertical="center" wrapText="1" shrinkToFit="1"/>
    </xf>
    <xf numFmtId="0" fontId="4" fillId="5" borderId="26" xfId="2" applyFont="1" applyFill="1" applyBorder="1" applyAlignment="1">
      <alignment horizontal="left" vertical="center" wrapText="1"/>
    </xf>
    <xf numFmtId="0" fontId="4" fillId="5" borderId="56" xfId="2" applyFont="1" applyFill="1" applyBorder="1" applyAlignment="1">
      <alignment horizontal="center" vertical="center"/>
    </xf>
    <xf numFmtId="0" fontId="4" fillId="5" borderId="141" xfId="2" applyFont="1" applyFill="1" applyBorder="1" applyAlignment="1">
      <alignment horizontal="center" vertical="center" wrapText="1" shrinkToFit="1"/>
    </xf>
    <xf numFmtId="4" fontId="4" fillId="5" borderId="141" xfId="2" applyNumberFormat="1" applyFont="1" applyFill="1" applyBorder="1" applyAlignment="1">
      <alignment horizontal="center" vertical="center"/>
    </xf>
    <xf numFmtId="2" fontId="4" fillId="5" borderId="141" xfId="2" applyNumberFormat="1" applyFont="1" applyFill="1" applyBorder="1" applyAlignment="1">
      <alignment horizontal="center" vertical="center"/>
    </xf>
    <xf numFmtId="0" fontId="17" fillId="5" borderId="53" xfId="2" applyFont="1" applyFill="1" applyBorder="1" applyAlignment="1">
      <alignment horizontal="center" vertical="center" wrapText="1"/>
    </xf>
    <xf numFmtId="0" fontId="5" fillId="5" borderId="55" xfId="2" applyNumberFormat="1" applyFont="1" applyFill="1" applyBorder="1" applyAlignment="1">
      <alignment vertical="center" wrapText="1" shrinkToFit="1"/>
    </xf>
    <xf numFmtId="0" fontId="5" fillId="5" borderId="55" xfId="2" applyNumberFormat="1" applyFont="1" applyFill="1" applyBorder="1" applyAlignment="1">
      <alignment horizontal="center" vertical="center" wrapText="1" shrinkToFit="1"/>
    </xf>
    <xf numFmtId="165" fontId="6" fillId="5" borderId="53" xfId="2" applyNumberFormat="1" applyFont="1" applyFill="1" applyBorder="1" applyAlignment="1">
      <alignment horizontal="center" vertical="center"/>
    </xf>
    <xf numFmtId="0" fontId="6" fillId="5" borderId="53" xfId="2" applyFont="1" applyFill="1" applyBorder="1" applyAlignment="1">
      <alignment horizontal="center" vertical="center" wrapText="1"/>
    </xf>
    <xf numFmtId="4" fontId="6" fillId="5" borderId="53" xfId="2" applyNumberFormat="1" applyFont="1" applyFill="1" applyBorder="1" applyAlignment="1">
      <alignment horizontal="center" vertical="center"/>
    </xf>
    <xf numFmtId="2" fontId="6" fillId="5" borderId="53" xfId="2" applyNumberFormat="1" applyFont="1" applyFill="1" applyBorder="1" applyAlignment="1">
      <alignment horizontal="center" vertical="center"/>
    </xf>
    <xf numFmtId="0" fontId="4" fillId="5" borderId="163" xfId="2" applyFont="1" applyFill="1" applyBorder="1" applyAlignment="1">
      <alignment horizontal="center" vertical="center" wrapText="1" shrinkToFit="1"/>
    </xf>
    <xf numFmtId="0" fontId="4" fillId="5" borderId="164" xfId="6" applyNumberFormat="1" applyFont="1" applyFill="1" applyBorder="1" applyAlignment="1">
      <alignment horizontal="center" vertical="center" wrapText="1" shrinkToFit="1"/>
    </xf>
    <xf numFmtId="0" fontId="4" fillId="5" borderId="164" xfId="2" applyFont="1" applyFill="1" applyBorder="1" applyAlignment="1">
      <alignment horizontal="left" vertical="center" wrapText="1" shrinkToFit="1"/>
    </xf>
    <xf numFmtId="0" fontId="17" fillId="5" borderId="55" xfId="2" applyNumberFormat="1" applyFont="1" applyFill="1" applyBorder="1" applyAlignment="1">
      <alignment horizontal="center" vertical="center" wrapText="1" shrinkToFit="1"/>
    </xf>
    <xf numFmtId="0" fontId="4" fillId="5" borderId="165" xfId="2" applyNumberFormat="1" applyFont="1" applyFill="1" applyBorder="1" applyAlignment="1">
      <alignment horizontal="center" vertical="center" wrapText="1" shrinkToFit="1"/>
    </xf>
    <xf numFmtId="0" fontId="5" fillId="5" borderId="43" xfId="2" applyNumberFormat="1" applyFont="1" applyFill="1" applyBorder="1" applyAlignment="1">
      <alignment vertical="center" wrapText="1" shrinkToFit="1"/>
    </xf>
    <xf numFmtId="0" fontId="4" fillId="5" borderId="69" xfId="2" applyNumberFormat="1" applyFont="1" applyFill="1" applyBorder="1" applyAlignment="1">
      <alignment horizontal="center" vertical="center" wrapText="1" shrinkToFit="1"/>
    </xf>
    <xf numFmtId="0" fontId="4" fillId="5" borderId="166" xfId="2" applyFont="1" applyFill="1" applyBorder="1" applyAlignment="1">
      <alignment horizontal="center" vertical="center" wrapText="1" shrinkToFit="1"/>
    </xf>
    <xf numFmtId="0" fontId="4" fillId="5" borderId="16" xfId="2" applyFont="1" applyFill="1" applyBorder="1" applyAlignment="1">
      <alignment horizontal="center" vertical="center" wrapText="1" shrinkToFit="1"/>
    </xf>
    <xf numFmtId="0" fontId="4" fillId="5" borderId="44" xfId="2" applyFont="1" applyFill="1" applyBorder="1" applyAlignment="1">
      <alignment horizontal="center" vertical="center" wrapText="1" shrinkToFit="1"/>
    </xf>
    <xf numFmtId="0" fontId="7" fillId="5" borderId="0" xfId="2" applyNumberFormat="1" applyFont="1" applyFill="1" applyBorder="1" applyAlignment="1">
      <alignment horizontal="center" vertical="center" wrapText="1" shrinkToFit="1"/>
    </xf>
    <xf numFmtId="0" fontId="7" fillId="5" borderId="0" xfId="2" applyFont="1" applyFill="1" applyBorder="1" applyAlignment="1">
      <alignment horizontal="center" vertical="center" wrapText="1" shrinkToFit="1"/>
    </xf>
    <xf numFmtId="2" fontId="7" fillId="5" borderId="0" xfId="2" applyNumberFormat="1" applyFont="1" applyFill="1" applyBorder="1" applyAlignment="1">
      <alignment horizontal="center" vertical="center"/>
    </xf>
    <xf numFmtId="168" fontId="7" fillId="5" borderId="0" xfId="4" applyNumberFormat="1" applyFont="1" applyFill="1" applyBorder="1" applyAlignment="1">
      <alignment horizontal="center" vertical="center"/>
    </xf>
    <xf numFmtId="2" fontId="4" fillId="5" borderId="0" xfId="5" applyNumberFormat="1" applyFont="1" applyFill="1" applyBorder="1" applyAlignment="1">
      <alignment horizontal="center" vertical="center"/>
    </xf>
    <xf numFmtId="4" fontId="4" fillId="5" borderId="0" xfId="2" applyNumberFormat="1" applyFont="1" applyFill="1" applyBorder="1" applyAlignment="1">
      <alignment horizontal="center" vertical="center"/>
    </xf>
    <xf numFmtId="4" fontId="10" fillId="5" borderId="0" xfId="2" applyNumberFormat="1" applyFont="1" applyFill="1" applyBorder="1" applyAlignment="1">
      <alignment horizontal="center" vertical="center"/>
    </xf>
    <xf numFmtId="2" fontId="10" fillId="5" borderId="0" xfId="2" applyNumberFormat="1" applyFont="1" applyFill="1" applyBorder="1" applyAlignment="1">
      <alignment horizontal="center" vertical="center"/>
    </xf>
    <xf numFmtId="166" fontId="10" fillId="5" borderId="0" xfId="2" applyNumberFormat="1" applyFont="1" applyFill="1" applyBorder="1" applyAlignment="1">
      <alignment horizontal="center" vertical="center"/>
    </xf>
    <xf numFmtId="0" fontId="10" fillId="5" borderId="0" xfId="2" applyFont="1" applyFill="1" applyBorder="1" applyAlignment="1">
      <alignment horizontal="left" vertical="center"/>
    </xf>
    <xf numFmtId="41" fontId="13" fillId="5" borderId="0" xfId="2" applyNumberFormat="1" applyFont="1" applyFill="1" applyBorder="1" applyAlignment="1" applyProtection="1">
      <alignment horizontal="right" vertical="center" wrapText="1" shrinkToFit="1"/>
    </xf>
    <xf numFmtId="4" fontId="4" fillId="5" borderId="0" xfId="2" applyNumberFormat="1" applyFont="1" applyFill="1" applyBorder="1" applyAlignment="1">
      <alignment horizontal="left" vertical="center"/>
    </xf>
    <xf numFmtId="2" fontId="4" fillId="5" borderId="0" xfId="6" applyNumberFormat="1" applyFont="1" applyFill="1" applyBorder="1" applyAlignment="1">
      <alignment horizontal="center" vertical="center"/>
    </xf>
    <xf numFmtId="0" fontId="4" fillId="5" borderId="0" xfId="2" applyFont="1" applyFill="1" applyBorder="1" applyAlignment="1">
      <alignment horizontal="left" vertical="center" wrapText="1"/>
    </xf>
    <xf numFmtId="0" fontId="6" fillId="5" borderId="53" xfId="2" applyFont="1" applyFill="1" applyBorder="1" applyAlignment="1">
      <alignment horizontal="center" vertical="center"/>
    </xf>
    <xf numFmtId="4" fontId="6" fillId="5" borderId="163" xfId="2" applyNumberFormat="1" applyFont="1" applyFill="1" applyBorder="1" applyAlignment="1">
      <alignment horizontal="center" vertical="center"/>
    </xf>
    <xf numFmtId="4" fontId="6" fillId="5" borderId="3" xfId="2" applyNumberFormat="1" applyFont="1" applyFill="1" applyBorder="1" applyAlignment="1">
      <alignment horizontal="center" vertical="center"/>
    </xf>
    <xf numFmtId="0" fontId="4" fillId="5" borderId="163" xfId="2" applyNumberFormat="1" applyFont="1" applyFill="1" applyBorder="1" applyAlignment="1">
      <alignment horizontal="center" vertical="center" wrapText="1" shrinkToFit="1"/>
    </xf>
    <xf numFmtId="164" fontId="4" fillId="5" borderId="26" xfId="2" applyNumberFormat="1" applyFont="1" applyFill="1" applyBorder="1" applyAlignment="1">
      <alignment horizontal="center" vertical="center"/>
    </xf>
    <xf numFmtId="4" fontId="8" fillId="5" borderId="26" xfId="2" applyNumberFormat="1" applyFont="1" applyFill="1" applyBorder="1" applyAlignment="1">
      <alignment horizontal="center" vertical="center"/>
    </xf>
    <xf numFmtId="0" fontId="4" fillId="5" borderId="167" xfId="2" applyNumberFormat="1" applyFont="1" applyFill="1" applyBorder="1" applyAlignment="1">
      <alignment horizontal="center" vertical="center" wrapText="1" shrinkToFit="1"/>
    </xf>
    <xf numFmtId="0" fontId="4" fillId="5" borderId="168" xfId="2" applyNumberFormat="1" applyFont="1" applyFill="1" applyBorder="1" applyAlignment="1">
      <alignment horizontal="center" vertical="center" wrapText="1" shrinkToFit="1"/>
    </xf>
    <xf numFmtId="2" fontId="4" fillId="5" borderId="134" xfId="2" applyNumberFormat="1" applyFont="1" applyFill="1" applyBorder="1" applyAlignment="1">
      <alignment horizontal="center" vertical="center"/>
    </xf>
    <xf numFmtId="0" fontId="4" fillId="5" borderId="26" xfId="2" applyFont="1" applyFill="1" applyBorder="1" applyAlignment="1">
      <alignment vertical="center" wrapText="1" shrinkToFit="1"/>
    </xf>
    <xf numFmtId="0" fontId="4" fillId="5" borderId="143" xfId="2" applyNumberFormat="1" applyFont="1" applyFill="1" applyBorder="1" applyAlignment="1">
      <alignment horizontal="center" vertical="center" wrapText="1" shrinkToFit="1"/>
    </xf>
    <xf numFmtId="0" fontId="4" fillId="5" borderId="95" xfId="2" applyNumberFormat="1" applyFont="1" applyFill="1" applyBorder="1" applyAlignment="1">
      <alignment vertical="center" wrapText="1" shrinkToFit="1"/>
    </xf>
    <xf numFmtId="0" fontId="4" fillId="5" borderId="157" xfId="2" applyFont="1" applyFill="1" applyBorder="1" applyAlignment="1">
      <alignment horizontal="center" vertical="center" wrapText="1" shrinkToFit="1"/>
    </xf>
    <xf numFmtId="0" fontId="4" fillId="5" borderId="103" xfId="2" applyNumberFormat="1" applyFont="1" applyFill="1" applyBorder="1" applyAlignment="1">
      <alignment horizontal="center" vertical="center" wrapText="1" shrinkToFit="1"/>
    </xf>
    <xf numFmtId="0" fontId="4" fillId="5" borderId="169" xfId="2" applyNumberFormat="1" applyFont="1" applyFill="1" applyBorder="1" applyAlignment="1">
      <alignment horizontal="center" vertical="center" wrapText="1" shrinkToFit="1"/>
    </xf>
    <xf numFmtId="0" fontId="4" fillId="5" borderId="170" xfId="2" applyNumberFormat="1" applyFont="1" applyFill="1" applyBorder="1" applyAlignment="1">
      <alignment horizontal="center" vertical="center" wrapText="1" shrinkToFit="1"/>
    </xf>
    <xf numFmtId="0" fontId="4" fillId="5" borderId="95" xfId="2" applyFont="1" applyFill="1" applyBorder="1" applyAlignment="1">
      <alignment horizontal="center" vertical="center" wrapText="1" shrinkToFit="1"/>
    </xf>
    <xf numFmtId="0" fontId="10" fillId="5" borderId="26" xfId="0" applyFont="1" applyFill="1" applyBorder="1" applyAlignment="1">
      <alignment horizontal="center" vertical="center"/>
    </xf>
    <xf numFmtId="0" fontId="14" fillId="5" borderId="26" xfId="0" applyFont="1" applyFill="1" applyBorder="1" applyAlignment="1">
      <alignment horizontal="left" vertical="center" wrapText="1" shrinkToFit="1"/>
    </xf>
    <xf numFmtId="0" fontId="17" fillId="5" borderId="53" xfId="2" applyNumberFormat="1" applyFont="1" applyFill="1" applyBorder="1" applyAlignment="1">
      <alignment horizontal="center" vertical="center" wrapText="1" shrinkToFit="1"/>
    </xf>
    <xf numFmtId="165" fontId="17" fillId="5" borderId="53" xfId="2" applyNumberFormat="1" applyFont="1" applyFill="1" applyBorder="1" applyAlignment="1">
      <alignment horizontal="center" vertical="center"/>
    </xf>
    <xf numFmtId="0" fontId="4" fillId="5" borderId="47" xfId="2" applyFont="1" applyFill="1" applyBorder="1" applyAlignment="1">
      <alignment horizontal="center" vertical="center" wrapText="1" shrinkToFit="1"/>
    </xf>
    <xf numFmtId="165" fontId="17" fillId="5" borderId="55" xfId="2" applyNumberFormat="1" applyFont="1" applyFill="1" applyBorder="1" applyAlignment="1">
      <alignment horizontal="center" vertical="center"/>
    </xf>
    <xf numFmtId="4" fontId="59" fillId="5" borderId="55" xfId="2" applyNumberFormat="1" applyFont="1" applyFill="1" applyBorder="1" applyAlignment="1">
      <alignment horizontal="center" vertical="center"/>
    </xf>
    <xf numFmtId="0" fontId="4" fillId="5" borderId="65" xfId="2" applyFont="1" applyFill="1" applyBorder="1" applyAlignment="1">
      <alignment horizontal="center" vertical="center" wrapText="1" shrinkToFit="1"/>
    </xf>
    <xf numFmtId="0" fontId="17" fillId="5" borderId="157" xfId="2" applyNumberFormat="1" applyFont="1" applyFill="1" applyBorder="1" applyAlignment="1">
      <alignment horizontal="center" vertical="center" wrapText="1" shrinkToFit="1"/>
    </xf>
    <xf numFmtId="165" fontId="17" fillId="5" borderId="157" xfId="2" applyNumberFormat="1" applyFont="1" applyFill="1" applyBorder="1" applyAlignment="1">
      <alignment horizontal="center" vertical="center"/>
    </xf>
    <xf numFmtId="0" fontId="17" fillId="5" borderId="157" xfId="2" applyFont="1" applyFill="1" applyBorder="1" applyAlignment="1">
      <alignment horizontal="center" vertical="center" wrapText="1"/>
    </xf>
    <xf numFmtId="4" fontId="17" fillId="5" borderId="157" xfId="2" applyNumberFormat="1" applyFont="1" applyFill="1" applyBorder="1" applyAlignment="1">
      <alignment horizontal="center" vertical="center"/>
    </xf>
    <xf numFmtId="2" fontId="17" fillId="5" borderId="157" xfId="2" applyNumberFormat="1" applyFont="1" applyFill="1" applyBorder="1" applyAlignment="1">
      <alignment horizontal="center" vertical="center"/>
    </xf>
    <xf numFmtId="2" fontId="17" fillId="5" borderId="171" xfId="2" applyNumberFormat="1" applyFont="1" applyFill="1" applyBorder="1" applyAlignment="1">
      <alignment horizontal="center" vertical="center"/>
    </xf>
    <xf numFmtId="0" fontId="17" fillId="5" borderId="26" xfId="2" applyFont="1" applyFill="1" applyBorder="1" applyAlignment="1">
      <alignment horizontal="center" vertical="center"/>
    </xf>
    <xf numFmtId="0" fontId="17" fillId="5" borderId="26" xfId="2" applyFont="1" applyFill="1" applyBorder="1" applyAlignment="1">
      <alignment horizontal="left" vertical="center" wrapText="1" shrinkToFit="1"/>
    </xf>
    <xf numFmtId="0" fontId="17" fillId="5" borderId="26" xfId="2" applyNumberFormat="1" applyFont="1" applyFill="1" applyBorder="1" applyAlignment="1">
      <alignment horizontal="center" vertical="center" wrapText="1" shrinkToFit="1"/>
    </xf>
    <xf numFmtId="165" fontId="17" fillId="5" borderId="26" xfId="2" applyNumberFormat="1" applyFont="1" applyFill="1" applyBorder="1" applyAlignment="1">
      <alignment horizontal="center" vertical="center"/>
    </xf>
    <xf numFmtId="0" fontId="17" fillId="5" borderId="26" xfId="2" applyFont="1" applyFill="1" applyBorder="1" applyAlignment="1">
      <alignment horizontal="center" vertical="center" wrapText="1"/>
    </xf>
    <xf numFmtId="4" fontId="17" fillId="5" borderId="26" xfId="2" applyNumberFormat="1" applyFont="1" applyFill="1" applyBorder="1" applyAlignment="1">
      <alignment horizontal="center" vertical="center"/>
    </xf>
    <xf numFmtId="2" fontId="17" fillId="5" borderId="26" xfId="2" applyNumberFormat="1" applyFont="1" applyFill="1" applyBorder="1" applyAlignment="1">
      <alignment horizontal="center" vertical="center"/>
    </xf>
    <xf numFmtId="2" fontId="17" fillId="5" borderId="172" xfId="2" applyNumberFormat="1" applyFont="1" applyFill="1" applyBorder="1" applyAlignment="1">
      <alignment horizontal="center" vertical="center"/>
    </xf>
    <xf numFmtId="0" fontId="17" fillId="5" borderId="53" xfId="2" applyFont="1" applyFill="1" applyBorder="1" applyAlignment="1">
      <alignment horizontal="center" wrapText="1" shrinkToFit="1"/>
    </xf>
    <xf numFmtId="0" fontId="6" fillId="5" borderId="0" xfId="2" applyNumberFormat="1" applyFont="1" applyFill="1" applyBorder="1" applyAlignment="1">
      <alignment horizontal="center" vertical="center" wrapText="1" shrinkToFit="1"/>
    </xf>
    <xf numFmtId="0" fontId="6" fillId="5" borderId="0" xfId="2" applyFont="1" applyFill="1" applyBorder="1" applyAlignment="1">
      <alignment horizontal="center" vertical="center" wrapText="1" shrinkToFit="1"/>
    </xf>
    <xf numFmtId="0" fontId="6" fillId="5" borderId="0" xfId="2" applyFont="1" applyFill="1" applyBorder="1" applyAlignment="1">
      <alignment horizontal="center" vertical="center" wrapText="1"/>
    </xf>
    <xf numFmtId="4" fontId="4" fillId="5" borderId="47" xfId="2" applyNumberFormat="1" applyFont="1" applyFill="1" applyBorder="1" applyAlignment="1">
      <alignment horizontal="center" vertical="center"/>
    </xf>
    <xf numFmtId="2" fontId="5" fillId="5" borderId="0" xfId="2" applyNumberFormat="1" applyFont="1" applyFill="1" applyBorder="1" applyAlignment="1">
      <alignment vertical="center" wrapText="1" shrinkToFit="1"/>
    </xf>
    <xf numFmtId="2" fontId="4" fillId="5" borderId="6" xfId="2" applyNumberFormat="1" applyFont="1" applyFill="1" applyBorder="1" applyAlignment="1">
      <alignment horizontal="center" vertical="center" wrapText="1" shrinkToFit="1"/>
    </xf>
    <xf numFmtId="0" fontId="4" fillId="5" borderId="9" xfId="2" applyNumberFormat="1" applyFont="1" applyFill="1" applyBorder="1" applyAlignment="1">
      <alignment horizontal="center" vertical="center" wrapText="1" shrinkToFit="1"/>
    </xf>
    <xf numFmtId="0" fontId="4" fillId="5" borderId="173" xfId="2" applyNumberFormat="1" applyFont="1" applyFill="1" applyBorder="1" applyAlignment="1">
      <alignment horizontal="center" vertical="center" wrapText="1" shrinkToFit="1"/>
    </xf>
    <xf numFmtId="4" fontId="4" fillId="5" borderId="173" xfId="2" applyNumberFormat="1" applyFont="1" applyFill="1" applyBorder="1" applyAlignment="1">
      <alignment horizontal="center" vertical="center"/>
    </xf>
    <xf numFmtId="0" fontId="4" fillId="5" borderId="174" xfId="2" applyNumberFormat="1" applyFont="1" applyFill="1" applyBorder="1" applyAlignment="1">
      <alignment horizontal="center" vertical="center" wrapText="1" shrinkToFit="1"/>
    </xf>
    <xf numFmtId="4" fontId="4" fillId="5" borderId="4" xfId="2" applyNumberFormat="1" applyFont="1" applyFill="1" applyBorder="1" applyAlignment="1">
      <alignment horizontal="center" vertical="center"/>
    </xf>
    <xf numFmtId="2" fontId="4" fillId="5" borderId="5" xfId="2" applyNumberFormat="1" applyFont="1" applyFill="1" applyBorder="1" applyAlignment="1">
      <alignment horizontal="center" vertical="center"/>
    </xf>
    <xf numFmtId="0" fontId="4" fillId="5" borderId="24" xfId="2" applyFont="1" applyFill="1" applyBorder="1" applyAlignment="1">
      <alignment horizontal="center" vertical="center" wrapText="1" shrinkToFit="1"/>
    </xf>
    <xf numFmtId="0" fontId="4" fillId="5" borderId="14" xfId="2" applyNumberFormat="1" applyFont="1" applyFill="1" applyBorder="1" applyAlignment="1">
      <alignment horizontal="center" vertical="center" wrapText="1" shrinkToFit="1"/>
    </xf>
    <xf numFmtId="0" fontId="4" fillId="5" borderId="11" xfId="2" applyNumberFormat="1" applyFont="1" applyFill="1" applyBorder="1" applyAlignment="1">
      <alignment horizontal="center" vertical="center" wrapText="1" shrinkToFit="1"/>
    </xf>
    <xf numFmtId="0" fontId="6" fillId="5" borderId="17" xfId="2" applyNumberFormat="1" applyFont="1" applyFill="1" applyBorder="1" applyAlignment="1">
      <alignment horizontal="center" vertical="center" wrapText="1" shrinkToFit="1"/>
    </xf>
    <xf numFmtId="165" fontId="6" fillId="5" borderId="4" xfId="2" applyNumberFormat="1" applyFont="1" applyFill="1" applyBorder="1" applyAlignment="1">
      <alignment horizontal="center" vertical="center"/>
    </xf>
    <xf numFmtId="4" fontId="6" fillId="5" borderId="4" xfId="2" applyNumberFormat="1" applyFont="1" applyFill="1" applyBorder="1" applyAlignment="1">
      <alignment horizontal="center" vertical="center"/>
    </xf>
    <xf numFmtId="0" fontId="4" fillId="5" borderId="70" xfId="2" applyFont="1" applyFill="1" applyBorder="1" applyAlignment="1">
      <alignment horizontal="center" vertical="center" wrapText="1" shrinkToFit="1"/>
    </xf>
    <xf numFmtId="0" fontId="3" fillId="5" borderId="53" xfId="2" applyNumberFormat="1" applyFont="1" applyFill="1" applyBorder="1" applyAlignment="1">
      <alignment horizontal="center" vertical="center" wrapText="1" shrinkToFit="1"/>
    </xf>
    <xf numFmtId="0" fontId="3" fillId="5" borderId="53" xfId="2" applyFont="1" applyFill="1" applyBorder="1" applyAlignment="1">
      <alignment horizontal="center" vertical="center" wrapText="1" shrinkToFit="1"/>
    </xf>
    <xf numFmtId="0" fontId="3" fillId="5" borderId="53" xfId="2" applyFont="1" applyFill="1" applyBorder="1" applyAlignment="1">
      <alignment horizontal="center" vertical="center" wrapText="1"/>
    </xf>
    <xf numFmtId="0" fontId="4" fillId="5" borderId="36" xfId="2" applyFont="1" applyFill="1" applyBorder="1" applyAlignment="1">
      <alignment horizontal="center" vertical="center"/>
    </xf>
    <xf numFmtId="0" fontId="4" fillId="5" borderId="36" xfId="2" applyNumberFormat="1" applyFont="1" applyFill="1" applyBorder="1" applyAlignment="1">
      <alignment horizontal="center" vertical="center" wrapText="1" shrinkToFit="1"/>
    </xf>
    <xf numFmtId="4" fontId="4" fillId="5" borderId="36" xfId="2" applyNumberFormat="1" applyFont="1" applyFill="1" applyBorder="1" applyAlignment="1">
      <alignment horizontal="center" vertical="center"/>
    </xf>
    <xf numFmtId="4" fontId="4" fillId="5" borderId="36" xfId="2" applyNumberFormat="1" applyFont="1" applyFill="1" applyBorder="1" applyAlignment="1">
      <alignment vertical="center"/>
    </xf>
    <xf numFmtId="2" fontId="4" fillId="5" borderId="36" xfId="2" applyNumberFormat="1" applyFont="1" applyFill="1" applyBorder="1" applyAlignment="1">
      <alignment vertical="center"/>
    </xf>
    <xf numFmtId="4" fontId="8" fillId="5" borderId="36" xfId="2" applyNumberFormat="1" applyFont="1" applyFill="1" applyBorder="1" applyAlignment="1">
      <alignment horizontal="center" vertical="center"/>
    </xf>
    <xf numFmtId="0" fontId="12" fillId="5" borderId="0" xfId="2" applyFont="1" applyFill="1" applyBorder="1" applyAlignment="1">
      <alignment horizontal="left" vertical="center" wrapText="1"/>
    </xf>
    <xf numFmtId="41" fontId="13" fillId="5" borderId="37" xfId="2" applyNumberFormat="1" applyFont="1" applyFill="1" applyBorder="1" applyAlignment="1" applyProtection="1">
      <alignment horizontal="right" vertical="center" wrapText="1" shrinkToFit="1"/>
    </xf>
    <xf numFmtId="2" fontId="13" fillId="5" borderId="37" xfId="6" applyNumberFormat="1" applyFont="1" applyFill="1" applyBorder="1" applyAlignment="1" applyProtection="1">
      <alignment horizontal="right" vertical="center" wrapText="1" shrinkToFit="1"/>
    </xf>
    <xf numFmtId="2" fontId="13" fillId="5" borderId="37" xfId="2" applyNumberFormat="1" applyFont="1" applyFill="1" applyBorder="1" applyAlignment="1" applyProtection="1">
      <alignment horizontal="right" vertical="center" wrapText="1" shrinkToFit="1"/>
    </xf>
    <xf numFmtId="1" fontId="14" fillId="5" borderId="2" xfId="2" applyNumberFormat="1" applyFont="1" applyFill="1" applyBorder="1" applyAlignment="1">
      <alignment horizontal="center" vertical="center"/>
    </xf>
    <xf numFmtId="0" fontId="11" fillId="5" borderId="156" xfId="2" applyNumberFormat="1" applyFont="1" applyFill="1" applyBorder="1" applyAlignment="1">
      <alignment horizontal="center" vertical="center" wrapText="1" shrinkToFit="1"/>
    </xf>
    <xf numFmtId="0" fontId="14" fillId="5" borderId="95" xfId="0" applyFont="1" applyFill="1" applyBorder="1" applyAlignment="1">
      <alignment horizontal="left" vertical="center" wrapText="1" shrinkToFit="1"/>
    </xf>
    <xf numFmtId="4" fontId="4" fillId="5" borderId="26" xfId="2" applyNumberFormat="1" applyFont="1" applyFill="1" applyBorder="1" applyAlignment="1">
      <alignment horizontal="center" vertical="center" wrapText="1" shrinkToFit="1"/>
    </xf>
    <xf numFmtId="0" fontId="6" fillId="5" borderId="26" xfId="2" applyNumberFormat="1" applyFont="1" applyFill="1" applyBorder="1" applyAlignment="1">
      <alignment horizontal="center" vertical="center" wrapText="1" shrinkToFit="1"/>
    </xf>
    <xf numFmtId="4" fontId="6" fillId="5" borderId="26" xfId="2" applyNumberFormat="1" applyFont="1" applyFill="1" applyBorder="1" applyAlignment="1">
      <alignment horizontal="center" vertical="center"/>
    </xf>
    <xf numFmtId="2" fontId="6" fillId="5" borderId="26" xfId="2" applyNumberFormat="1" applyFont="1" applyFill="1" applyBorder="1" applyAlignment="1">
      <alignment horizontal="center" vertical="center"/>
    </xf>
    <xf numFmtId="0" fontId="6" fillId="5" borderId="156" xfId="2" applyNumberFormat="1" applyFont="1" applyFill="1" applyBorder="1" applyAlignment="1">
      <alignment horizontal="center" vertical="center" wrapText="1" shrinkToFit="1"/>
    </xf>
    <xf numFmtId="0" fontId="6" fillId="5" borderId="0" xfId="2" applyFont="1" applyFill="1" applyAlignment="1">
      <alignment vertical="center"/>
    </xf>
    <xf numFmtId="0" fontId="17" fillId="5" borderId="0" xfId="2" applyFont="1" applyFill="1" applyAlignment="1">
      <alignment vertical="center"/>
    </xf>
    <xf numFmtId="0" fontId="6" fillId="5" borderId="163" xfId="2" applyNumberFormat="1" applyFont="1" applyFill="1" applyBorder="1" applyAlignment="1">
      <alignment horizontal="center" vertical="center" wrapText="1" shrinkToFit="1"/>
    </xf>
    <xf numFmtId="0" fontId="14" fillId="5" borderId="26" xfId="0" applyNumberFormat="1" applyFont="1" applyFill="1" applyBorder="1" applyAlignment="1">
      <alignment horizontal="left" vertical="center" wrapText="1" shrinkToFit="1"/>
    </xf>
    <xf numFmtId="0" fontId="8" fillId="5" borderId="26" xfId="2" applyNumberFormat="1" applyFont="1" applyFill="1" applyBorder="1" applyAlignment="1">
      <alignment horizontal="center" vertical="center" wrapText="1" shrinkToFit="1"/>
    </xf>
    <xf numFmtId="0" fontId="8" fillId="5" borderId="26" xfId="2" applyFont="1" applyFill="1" applyBorder="1" applyAlignment="1">
      <alignment horizontal="center" vertical="center" wrapText="1" shrinkToFit="1"/>
    </xf>
    <xf numFmtId="0" fontId="14" fillId="5" borderId="26" xfId="0" applyFont="1" applyFill="1" applyBorder="1" applyAlignment="1">
      <alignment horizontal="left" vertical="top" wrapText="1" shrinkToFit="1"/>
    </xf>
    <xf numFmtId="4" fontId="8" fillId="5" borderId="141" xfId="2" applyNumberFormat="1" applyFont="1" applyFill="1" applyBorder="1" applyAlignment="1">
      <alignment horizontal="center" vertical="center"/>
    </xf>
    <xf numFmtId="2" fontId="8" fillId="5" borderId="141" xfId="2" applyNumberFormat="1" applyFont="1" applyFill="1" applyBorder="1" applyAlignment="1">
      <alignment horizontal="center" vertical="center"/>
    </xf>
    <xf numFmtId="0" fontId="8" fillId="5" borderId="12" xfId="2" applyFont="1" applyFill="1" applyBorder="1" applyAlignment="1">
      <alignment horizontal="center" vertical="center" wrapText="1" shrinkToFit="1"/>
    </xf>
    <xf numFmtId="0" fontId="4" fillId="5" borderId="175" xfId="2" applyFont="1" applyFill="1" applyBorder="1" applyAlignment="1">
      <alignment horizontal="center" vertical="center"/>
    </xf>
    <xf numFmtId="0" fontId="4" fillId="5" borderId="176" xfId="2" applyNumberFormat="1" applyFont="1" applyFill="1" applyBorder="1" applyAlignment="1">
      <alignment horizontal="center" vertical="center" wrapText="1" shrinkToFit="1"/>
    </xf>
    <xf numFmtId="0" fontId="14" fillId="5" borderId="26" xfId="0" applyFont="1" applyFill="1" applyBorder="1" applyAlignment="1">
      <alignment vertical="center" wrapText="1" shrinkToFit="1"/>
    </xf>
    <xf numFmtId="0" fontId="4" fillId="5" borderId="27" xfId="2" applyNumberFormat="1" applyFont="1" applyFill="1" applyBorder="1" applyAlignment="1">
      <alignment horizontal="center" vertical="center" wrapText="1" shrinkToFit="1"/>
    </xf>
    <xf numFmtId="4" fontId="4" fillId="5" borderId="27" xfId="2" applyNumberFormat="1" applyFont="1" applyFill="1" applyBorder="1" applyAlignment="1">
      <alignment horizontal="center" vertical="center"/>
    </xf>
    <xf numFmtId="2" fontId="4" fillId="5" borderId="27" xfId="2" applyNumberFormat="1" applyFont="1" applyFill="1" applyBorder="1" applyAlignment="1">
      <alignment horizontal="center" vertical="center"/>
    </xf>
    <xf numFmtId="0" fontId="4" fillId="5" borderId="177" xfId="2" applyNumberFormat="1" applyFont="1" applyFill="1" applyBorder="1" applyAlignment="1">
      <alignment horizontal="center" vertical="center" wrapText="1" shrinkToFit="1"/>
    </xf>
    <xf numFmtId="0" fontId="4" fillId="5" borderId="14" xfId="2" applyFont="1" applyFill="1" applyBorder="1" applyAlignment="1">
      <alignment horizontal="center" vertical="center" wrapText="1" shrinkToFit="1"/>
    </xf>
    <xf numFmtId="4" fontId="8" fillId="5" borderId="157" xfId="2" applyNumberFormat="1" applyFont="1" applyFill="1" applyBorder="1" applyAlignment="1">
      <alignment horizontal="center" vertical="center"/>
    </xf>
    <xf numFmtId="2" fontId="8" fillId="5" borderId="157" xfId="2" applyNumberFormat="1" applyFont="1" applyFill="1" applyBorder="1" applyAlignment="1">
      <alignment horizontal="center" vertical="center"/>
    </xf>
    <xf numFmtId="0" fontId="14" fillId="5" borderId="26" xfId="0" applyFont="1" applyFill="1" applyBorder="1" applyAlignment="1">
      <alignment horizontal="left" vertical="center" wrapText="1"/>
    </xf>
    <xf numFmtId="0" fontId="4" fillId="5" borderId="154" xfId="2" applyFont="1" applyFill="1" applyBorder="1" applyAlignment="1">
      <alignment vertical="center"/>
    </xf>
    <xf numFmtId="0" fontId="4" fillId="5" borderId="154" xfId="2" applyFont="1" applyFill="1" applyBorder="1" applyAlignment="1">
      <alignment vertical="center" wrapText="1"/>
    </xf>
    <xf numFmtId="0" fontId="10" fillId="5" borderId="26" xfId="2" applyFont="1" applyFill="1" applyBorder="1" applyAlignment="1">
      <alignment horizontal="center" vertical="center" wrapText="1"/>
    </xf>
    <xf numFmtId="0" fontId="11" fillId="5" borderId="178" xfId="2" applyNumberFormat="1" applyFont="1" applyFill="1" applyBorder="1" applyAlignment="1">
      <alignment horizontal="center" vertical="center" wrapText="1" shrinkToFit="1"/>
    </xf>
    <xf numFmtId="0" fontId="6" fillId="5" borderId="141" xfId="2" applyNumberFormat="1" applyFont="1" applyFill="1" applyBorder="1" applyAlignment="1">
      <alignment horizontal="center" vertical="center" wrapText="1" shrinkToFit="1"/>
    </xf>
    <xf numFmtId="3" fontId="6" fillId="5" borderId="141" xfId="2" applyNumberFormat="1" applyFont="1" applyFill="1" applyBorder="1" applyAlignment="1">
      <alignment horizontal="center" vertical="center" wrapText="1"/>
    </xf>
    <xf numFmtId="0" fontId="6" fillId="5" borderId="141" xfId="2" applyFont="1" applyFill="1" applyBorder="1" applyAlignment="1">
      <alignment horizontal="center" vertical="center" wrapText="1"/>
    </xf>
    <xf numFmtId="4" fontId="6" fillId="5" borderId="141" xfId="2" applyNumberFormat="1" applyFont="1" applyFill="1" applyBorder="1" applyAlignment="1">
      <alignment horizontal="center" vertical="center" wrapText="1"/>
    </xf>
    <xf numFmtId="2" fontId="6" fillId="5" borderId="141" xfId="2" applyNumberFormat="1" applyFont="1" applyFill="1" applyBorder="1" applyAlignment="1">
      <alignment horizontal="center" vertical="center" wrapText="1"/>
    </xf>
    <xf numFmtId="0" fontId="6" fillId="5" borderId="160" xfId="2" applyNumberFormat="1" applyFont="1" applyFill="1" applyBorder="1" applyAlignment="1">
      <alignment horizontal="center" vertical="center" wrapText="1" shrinkToFit="1"/>
    </xf>
    <xf numFmtId="0" fontId="6" fillId="5" borderId="52" xfId="2" applyNumberFormat="1" applyFont="1" applyFill="1" applyBorder="1" applyAlignment="1">
      <alignment vertical="center" wrapText="1" shrinkToFit="1"/>
    </xf>
    <xf numFmtId="0" fontId="17" fillId="5" borderId="179" xfId="2" applyFont="1" applyFill="1" applyBorder="1" applyAlignment="1">
      <alignment horizontal="center" vertical="center" wrapText="1"/>
    </xf>
    <xf numFmtId="0" fontId="6" fillId="5" borderId="180" xfId="2" applyNumberFormat="1" applyFont="1" applyFill="1" applyBorder="1" applyAlignment="1">
      <alignment horizontal="center" vertical="center" wrapText="1" shrinkToFit="1"/>
    </xf>
    <xf numFmtId="0" fontId="4" fillId="5" borderId="181" xfId="2" applyNumberFormat="1" applyFont="1" applyFill="1" applyBorder="1" applyAlignment="1">
      <alignment horizontal="center" vertical="center" wrapText="1" shrinkToFit="1"/>
    </xf>
    <xf numFmtId="165" fontId="4" fillId="5" borderId="13" xfId="2" applyNumberFormat="1" applyFont="1" applyFill="1" applyBorder="1" applyAlignment="1">
      <alignment horizontal="center" vertical="center"/>
    </xf>
    <xf numFmtId="2" fontId="4" fillId="5" borderId="182" xfId="2" applyNumberFormat="1" applyFont="1" applyFill="1" applyBorder="1" applyAlignment="1">
      <alignment horizontal="center" vertical="center"/>
    </xf>
    <xf numFmtId="0" fontId="4" fillId="5" borderId="183" xfId="2" applyFont="1" applyFill="1" applyBorder="1" applyAlignment="1">
      <alignment horizontal="center" vertical="center"/>
    </xf>
    <xf numFmtId="0" fontId="4" fillId="5" borderId="125" xfId="6" applyNumberFormat="1" applyFont="1" applyFill="1" applyBorder="1" applyAlignment="1">
      <alignment horizontal="center" vertical="center" wrapText="1" shrinkToFit="1"/>
    </xf>
    <xf numFmtId="0" fontId="4" fillId="5" borderId="184" xfId="2" applyFont="1" applyFill="1" applyBorder="1" applyAlignment="1">
      <alignment horizontal="center" vertical="center" wrapText="1" shrinkToFit="1"/>
    </xf>
    <xf numFmtId="0" fontId="4" fillId="5" borderId="138" xfId="2" applyNumberFormat="1" applyFont="1" applyFill="1" applyBorder="1" applyAlignment="1">
      <alignment horizontal="center" vertical="center" wrapText="1" shrinkToFit="1"/>
    </xf>
    <xf numFmtId="165" fontId="4" fillId="5" borderId="185" xfId="2" applyNumberFormat="1" applyFont="1" applyFill="1" applyBorder="1" applyAlignment="1">
      <alignment horizontal="center" vertical="center"/>
    </xf>
    <xf numFmtId="0" fontId="4" fillId="5" borderId="185" xfId="2" applyFont="1" applyFill="1" applyBorder="1" applyAlignment="1">
      <alignment horizontal="center" vertical="center" wrapText="1"/>
    </xf>
    <xf numFmtId="4" fontId="4" fillId="5" borderId="185" xfId="2" applyNumberFormat="1" applyFont="1" applyFill="1" applyBorder="1" applyAlignment="1">
      <alignment horizontal="center" vertical="center"/>
    </xf>
    <xf numFmtId="2" fontId="4" fillId="5" borderId="185" xfId="2" applyNumberFormat="1" applyFont="1" applyFill="1" applyBorder="1" applyAlignment="1">
      <alignment horizontal="center" vertical="center"/>
    </xf>
    <xf numFmtId="4" fontId="4" fillId="5" borderId="181" xfId="2" applyNumberFormat="1" applyFont="1" applyFill="1" applyBorder="1" applyAlignment="1">
      <alignment horizontal="center" vertical="center"/>
    </xf>
    <xf numFmtId="2" fontId="4" fillId="5" borderId="138" xfId="2" applyNumberFormat="1" applyFont="1" applyFill="1" applyBorder="1" applyAlignment="1">
      <alignment horizontal="center" vertical="center"/>
    </xf>
    <xf numFmtId="2" fontId="4" fillId="5" borderId="181" xfId="2" applyNumberFormat="1" applyFont="1" applyFill="1" applyBorder="1" applyAlignment="1">
      <alignment horizontal="center" vertical="center"/>
    </xf>
    <xf numFmtId="4" fontId="4" fillId="5" borderId="186" xfId="2" applyNumberFormat="1" applyFont="1" applyFill="1" applyBorder="1" applyAlignment="1">
      <alignment horizontal="center" vertical="center"/>
    </xf>
    <xf numFmtId="2" fontId="4" fillId="5" borderId="187" xfId="2" applyNumberFormat="1" applyFont="1" applyFill="1" applyBorder="1" applyAlignment="1">
      <alignment horizontal="center" vertical="center"/>
    </xf>
    <xf numFmtId="2" fontId="4" fillId="5" borderId="186" xfId="2" applyNumberFormat="1" applyFont="1" applyFill="1" applyBorder="1" applyAlignment="1">
      <alignment horizontal="center" vertical="center"/>
    </xf>
    <xf numFmtId="0" fontId="4" fillId="5" borderId="188" xfId="2" applyNumberFormat="1" applyFont="1" applyFill="1" applyBorder="1" applyAlignment="1">
      <alignment horizontal="center" vertical="center" wrapText="1" shrinkToFit="1"/>
    </xf>
    <xf numFmtId="0" fontId="4" fillId="5" borderId="154" xfId="2" applyFont="1" applyFill="1" applyBorder="1" applyAlignment="1">
      <alignment horizontal="center" vertical="center" wrapText="1"/>
    </xf>
    <xf numFmtId="0" fontId="4" fillId="5" borderId="189" xfId="2" applyNumberFormat="1" applyFont="1" applyFill="1" applyBorder="1" applyAlignment="1">
      <alignment horizontal="center" vertical="center" wrapText="1" shrinkToFit="1"/>
    </xf>
    <xf numFmtId="2" fontId="4" fillId="5" borderId="142" xfId="2" applyNumberFormat="1" applyFont="1" applyFill="1" applyBorder="1" applyAlignment="1">
      <alignment horizontal="center" vertical="center"/>
    </xf>
    <xf numFmtId="0" fontId="4" fillId="5" borderId="190" xfId="2" applyFont="1" applyFill="1" applyBorder="1" applyAlignment="1">
      <alignment horizontal="center" vertical="center" wrapText="1" shrinkToFit="1"/>
    </xf>
    <xf numFmtId="0" fontId="6" fillId="5" borderId="183" xfId="2" applyNumberFormat="1" applyFont="1" applyFill="1" applyBorder="1" applyAlignment="1">
      <alignment vertical="center" wrapText="1" shrinkToFit="1"/>
    </xf>
    <xf numFmtId="0" fontId="17" fillId="5" borderId="125" xfId="2" applyFont="1" applyFill="1" applyBorder="1" applyAlignment="1">
      <alignment horizontal="center" vertical="center" wrapText="1"/>
    </xf>
    <xf numFmtId="0" fontId="6" fillId="5" borderId="125" xfId="2" applyNumberFormat="1" applyFont="1" applyFill="1" applyBorder="1" applyAlignment="1">
      <alignment horizontal="center" vertical="center" wrapText="1" shrinkToFit="1"/>
    </xf>
    <xf numFmtId="0" fontId="6" fillId="5" borderId="125" xfId="2" applyFont="1" applyFill="1" applyBorder="1" applyAlignment="1">
      <alignment horizontal="center" vertical="center" wrapText="1" shrinkToFit="1"/>
    </xf>
    <xf numFmtId="0" fontId="6" fillId="5" borderId="125" xfId="2" applyFont="1" applyFill="1" applyBorder="1" applyAlignment="1">
      <alignment horizontal="center" vertical="center" wrapText="1"/>
    </xf>
    <xf numFmtId="164" fontId="6" fillId="5" borderId="180" xfId="2" applyNumberFormat="1" applyFont="1" applyFill="1" applyBorder="1" applyAlignment="1">
      <alignment horizontal="center" vertical="center"/>
    </xf>
    <xf numFmtId="4" fontId="6" fillId="5" borderId="179" xfId="2" applyNumberFormat="1" applyFont="1" applyFill="1" applyBorder="1" applyAlignment="1">
      <alignment horizontal="center" vertical="center"/>
    </xf>
    <xf numFmtId="4" fontId="6" fillId="5" borderId="125" xfId="2" applyNumberFormat="1" applyFont="1" applyFill="1" applyBorder="1" applyAlignment="1">
      <alignment horizontal="center" vertical="center"/>
    </xf>
    <xf numFmtId="2" fontId="6" fillId="5" borderId="180" xfId="2" applyNumberFormat="1" applyFont="1" applyFill="1" applyBorder="1" applyAlignment="1">
      <alignment horizontal="center" vertical="center"/>
    </xf>
    <xf numFmtId="2" fontId="6" fillId="5" borderId="179" xfId="2" applyNumberFormat="1" applyFont="1" applyFill="1" applyBorder="1" applyAlignment="1">
      <alignment horizontal="center" vertical="center"/>
    </xf>
    <xf numFmtId="2" fontId="6" fillId="5" borderId="125" xfId="2" applyNumberFormat="1" applyFont="1" applyFill="1" applyBorder="1" applyAlignment="1">
      <alignment horizontal="center" vertical="center"/>
    </xf>
    <xf numFmtId="4" fontId="4" fillId="5" borderId="65" xfId="2" applyNumberFormat="1" applyFont="1" applyFill="1" applyBorder="1" applyAlignment="1">
      <alignment horizontal="center" vertical="center"/>
    </xf>
    <xf numFmtId="0" fontId="6" fillId="5" borderId="191" xfId="2" applyNumberFormat="1" applyFont="1" applyFill="1" applyBorder="1" applyAlignment="1">
      <alignment vertical="center" wrapText="1" shrinkToFit="1"/>
    </xf>
    <xf numFmtId="0" fontId="6" fillId="5" borderId="192" xfId="2" applyNumberFormat="1" applyFont="1" applyFill="1" applyBorder="1" applyAlignment="1">
      <alignment vertical="center" wrapText="1" shrinkToFit="1"/>
    </xf>
    <xf numFmtId="0" fontId="6" fillId="5" borderId="138" xfId="2" applyNumberFormat="1" applyFont="1" applyFill="1" applyBorder="1" applyAlignment="1">
      <alignment horizontal="center" vertical="center" wrapText="1" shrinkToFit="1"/>
    </xf>
    <xf numFmtId="0" fontId="6" fillId="5" borderId="138" xfId="2" applyFont="1" applyFill="1" applyBorder="1" applyAlignment="1">
      <alignment horizontal="center" vertical="center" wrapText="1" shrinkToFit="1"/>
    </xf>
    <xf numFmtId="0" fontId="6" fillId="5" borderId="138" xfId="2" applyFont="1" applyFill="1" applyBorder="1" applyAlignment="1">
      <alignment horizontal="center" vertical="center" wrapText="1"/>
    </xf>
    <xf numFmtId="4" fontId="6" fillId="5" borderId="138" xfId="2" applyNumberFormat="1" applyFont="1" applyFill="1" applyBorder="1" applyAlignment="1">
      <alignment horizontal="center" vertical="center"/>
    </xf>
    <xf numFmtId="2" fontId="6" fillId="5" borderId="138" xfId="2" applyNumberFormat="1" applyFont="1" applyFill="1" applyBorder="1" applyAlignment="1">
      <alignment horizontal="center" vertical="center"/>
    </xf>
    <xf numFmtId="0" fontId="5" fillId="5" borderId="193" xfId="2" applyNumberFormat="1" applyFont="1" applyFill="1" applyBorder="1" applyAlignment="1">
      <alignment vertical="center" wrapText="1" shrinkToFit="1"/>
    </xf>
    <xf numFmtId="0" fontId="5" fillId="5" borderId="151" xfId="2" applyNumberFormat="1" applyFont="1" applyFill="1" applyBorder="1" applyAlignment="1">
      <alignment horizontal="center" vertical="center" wrapText="1" shrinkToFit="1"/>
    </xf>
    <xf numFmtId="0" fontId="5" fillId="5" borderId="151" xfId="2" applyNumberFormat="1" applyFont="1" applyFill="1" applyBorder="1" applyAlignment="1">
      <alignment vertical="center" wrapText="1" shrinkToFit="1"/>
    </xf>
    <xf numFmtId="2" fontId="5" fillId="5" borderId="150" xfId="2" applyNumberFormat="1" applyFont="1" applyFill="1" applyBorder="1" applyAlignment="1">
      <alignment vertical="center" wrapText="1" shrinkToFit="1"/>
    </xf>
    <xf numFmtId="2" fontId="5" fillId="5" borderId="151" xfId="2" applyNumberFormat="1" applyFont="1" applyFill="1" applyBorder="1" applyAlignment="1">
      <alignment vertical="center" wrapText="1" shrinkToFit="1"/>
    </xf>
    <xf numFmtId="0" fontId="4" fillId="5" borderId="194" xfId="2" applyNumberFormat="1" applyFont="1" applyFill="1" applyBorder="1" applyAlignment="1">
      <alignment horizontal="center" vertical="center" wrapText="1" shrinkToFit="1"/>
    </xf>
    <xf numFmtId="0" fontId="4" fillId="5" borderId="195" xfId="2" applyFont="1" applyFill="1" applyBorder="1" applyAlignment="1">
      <alignment horizontal="center" vertical="center"/>
    </xf>
    <xf numFmtId="0" fontId="4" fillId="5" borderId="134" xfId="6" applyNumberFormat="1" applyFont="1" applyFill="1" applyBorder="1" applyAlignment="1">
      <alignment horizontal="center" vertical="center" wrapText="1" shrinkToFit="1"/>
    </xf>
    <xf numFmtId="0" fontId="11" fillId="5" borderId="196" xfId="2" applyFont="1" applyFill="1" applyBorder="1" applyAlignment="1">
      <alignment horizontal="left" vertical="center" wrapText="1" shrinkToFit="1"/>
    </xf>
    <xf numFmtId="0" fontId="4" fillId="5" borderId="151" xfId="2" applyNumberFormat="1" applyFont="1" applyFill="1" applyBorder="1" applyAlignment="1">
      <alignment horizontal="center" vertical="center" wrapText="1" shrinkToFit="1"/>
    </xf>
    <xf numFmtId="165" fontId="4" fillId="5" borderId="151" xfId="2" applyNumberFormat="1" applyFont="1" applyFill="1" applyBorder="1" applyAlignment="1">
      <alignment horizontal="center" vertical="center"/>
    </xf>
    <xf numFmtId="4" fontId="4" fillId="5" borderId="151" xfId="2" applyNumberFormat="1" applyFont="1" applyFill="1" applyBorder="1" applyAlignment="1">
      <alignment horizontal="center" vertical="center"/>
    </xf>
    <xf numFmtId="2" fontId="4" fillId="5" borderId="151" xfId="2" applyNumberFormat="1" applyFont="1" applyFill="1" applyBorder="1" applyAlignment="1">
      <alignment horizontal="center" vertical="center"/>
    </xf>
    <xf numFmtId="0" fontId="11" fillId="5" borderId="169" xfId="2" applyNumberFormat="1" applyFont="1" applyFill="1" applyBorder="1" applyAlignment="1">
      <alignment horizontal="center" vertical="center" wrapText="1" shrinkToFit="1"/>
    </xf>
    <xf numFmtId="0" fontId="11" fillId="5" borderId="46" xfId="2" applyNumberFormat="1" applyFont="1" applyFill="1" applyBorder="1" applyAlignment="1">
      <alignment horizontal="center" vertical="center" wrapText="1" shrinkToFit="1"/>
    </xf>
    <xf numFmtId="0" fontId="4" fillId="5" borderId="151" xfId="6" applyNumberFormat="1" applyFont="1" applyFill="1" applyBorder="1" applyAlignment="1">
      <alignment horizontal="center" vertical="center" wrapText="1" shrinkToFit="1"/>
    </xf>
    <xf numFmtId="0" fontId="11" fillId="5" borderId="138" xfId="2" applyFont="1" applyFill="1" applyBorder="1" applyAlignment="1">
      <alignment horizontal="left" vertical="center" wrapText="1" shrinkToFit="1"/>
    </xf>
    <xf numFmtId="0" fontId="4" fillId="5" borderId="197" xfId="2" applyNumberFormat="1" applyFont="1" applyFill="1" applyBorder="1" applyAlignment="1">
      <alignment horizontal="center" vertical="center" wrapText="1" shrinkToFit="1"/>
    </xf>
    <xf numFmtId="2" fontId="4" fillId="5" borderId="151" xfId="2" applyNumberFormat="1" applyFont="1" applyFill="1" applyBorder="1" applyAlignment="1">
      <alignment horizontal="center" vertical="center" wrapText="1" shrinkToFit="1"/>
    </xf>
    <xf numFmtId="0" fontId="4" fillId="5" borderId="153" xfId="2" applyNumberFormat="1" applyFont="1" applyFill="1" applyBorder="1" applyAlignment="1">
      <alignment horizontal="center" vertical="center" wrapText="1" shrinkToFit="1"/>
    </xf>
    <xf numFmtId="2" fontId="4" fillId="5" borderId="153" xfId="2" applyNumberFormat="1" applyFont="1" applyFill="1" applyBorder="1" applyAlignment="1">
      <alignment horizontal="center" vertical="center"/>
    </xf>
    <xf numFmtId="0" fontId="4" fillId="5" borderId="198" xfId="2" applyNumberFormat="1" applyFont="1" applyFill="1" applyBorder="1" applyAlignment="1">
      <alignment horizontal="center" vertical="center" wrapText="1" shrinkToFit="1"/>
    </xf>
    <xf numFmtId="4" fontId="4" fillId="5" borderId="196" xfId="2" applyNumberFormat="1" applyFont="1" applyFill="1" applyBorder="1" applyAlignment="1">
      <alignment horizontal="center" vertical="center"/>
    </xf>
    <xf numFmtId="0" fontId="4" fillId="5" borderId="199" xfId="2" applyNumberFormat="1" applyFont="1" applyFill="1" applyBorder="1" applyAlignment="1">
      <alignment horizontal="center" vertical="center" wrapText="1" shrinkToFit="1"/>
    </xf>
    <xf numFmtId="4" fontId="4" fillId="5" borderId="199" xfId="2" applyNumberFormat="1" applyFont="1" applyFill="1" applyBorder="1" applyAlignment="1">
      <alignment horizontal="center" vertical="center"/>
    </xf>
    <xf numFmtId="2" fontId="4" fillId="5" borderId="196" xfId="2" applyNumberFormat="1" applyFont="1" applyFill="1" applyBorder="1" applyAlignment="1">
      <alignment horizontal="center" vertical="center"/>
    </xf>
    <xf numFmtId="0" fontId="4" fillId="5" borderId="200" xfId="2" applyNumberFormat="1" applyFont="1" applyFill="1" applyBorder="1" applyAlignment="1">
      <alignment horizontal="center" vertical="center" wrapText="1" shrinkToFit="1"/>
    </xf>
    <xf numFmtId="0" fontId="4" fillId="5" borderId="201" xfId="2" applyFont="1" applyFill="1" applyBorder="1" applyAlignment="1">
      <alignment horizontal="center" vertical="center" wrapText="1" shrinkToFit="1"/>
    </xf>
    <xf numFmtId="0" fontId="4" fillId="5" borderId="202" xfId="2" applyNumberFormat="1" applyFont="1" applyFill="1" applyBorder="1" applyAlignment="1">
      <alignment horizontal="center" vertical="center" wrapText="1" shrinkToFit="1"/>
    </xf>
    <xf numFmtId="4" fontId="4" fillId="5" borderId="202" xfId="2" applyNumberFormat="1" applyFont="1" applyFill="1" applyBorder="1" applyAlignment="1">
      <alignment horizontal="center" vertical="center"/>
    </xf>
    <xf numFmtId="0" fontId="4" fillId="5" borderId="202" xfId="2" applyFont="1" applyFill="1" applyBorder="1" applyAlignment="1">
      <alignment horizontal="center" vertical="center"/>
    </xf>
    <xf numFmtId="2" fontId="4" fillId="5" borderId="202" xfId="2" applyNumberFormat="1" applyFont="1" applyFill="1" applyBorder="1" applyAlignment="1">
      <alignment horizontal="center" vertical="center"/>
    </xf>
    <xf numFmtId="0" fontId="4" fillId="5" borderId="203" xfId="2" applyNumberFormat="1" applyFont="1" applyFill="1" applyBorder="1" applyAlignment="1">
      <alignment horizontal="center" vertical="center" wrapText="1" shrinkToFit="1"/>
    </xf>
    <xf numFmtId="0" fontId="4" fillId="5" borderId="142" xfId="2" applyNumberFormat="1" applyFont="1" applyFill="1" applyBorder="1" applyAlignment="1">
      <alignment horizontal="center" vertical="center" wrapText="1" shrinkToFit="1"/>
    </xf>
    <xf numFmtId="4" fontId="4" fillId="5" borderId="204" xfId="2" applyNumberFormat="1" applyFont="1" applyFill="1" applyBorder="1" applyAlignment="1">
      <alignment horizontal="center" vertical="center"/>
    </xf>
    <xf numFmtId="0" fontId="4" fillId="5" borderId="204" xfId="2" applyNumberFormat="1" applyFont="1" applyFill="1" applyBorder="1" applyAlignment="1">
      <alignment horizontal="center" vertical="center" wrapText="1" shrinkToFit="1"/>
    </xf>
    <xf numFmtId="2" fontId="4" fillId="5" borderId="204" xfId="2" applyNumberFormat="1" applyFont="1" applyFill="1" applyBorder="1" applyAlignment="1">
      <alignment horizontal="center" vertical="center"/>
    </xf>
    <xf numFmtId="0" fontId="4" fillId="5" borderId="190" xfId="2" applyNumberFormat="1" applyFont="1" applyFill="1" applyBorder="1" applyAlignment="1">
      <alignment horizontal="center" vertical="center" wrapText="1" shrinkToFit="1"/>
    </xf>
    <xf numFmtId="0" fontId="6" fillId="5" borderId="179" xfId="2" applyFont="1" applyFill="1" applyBorder="1" applyAlignment="1">
      <alignment horizontal="center" vertical="center" wrapText="1" shrinkToFit="1"/>
    </xf>
    <xf numFmtId="165" fontId="6" fillId="5" borderId="125" xfId="2" applyNumberFormat="1" applyFont="1" applyFill="1" applyBorder="1" applyAlignment="1">
      <alignment horizontal="center" vertical="center"/>
    </xf>
    <xf numFmtId="4" fontId="6" fillId="5" borderId="192" xfId="2" applyNumberFormat="1" applyFont="1" applyFill="1" applyBorder="1" applyAlignment="1">
      <alignment horizontal="center" vertical="center"/>
    </xf>
    <xf numFmtId="0" fontId="5" fillId="5" borderId="205" xfId="2" applyNumberFormat="1" applyFont="1" applyFill="1" applyBorder="1" applyAlignment="1">
      <alignment vertical="center" wrapText="1" shrinkToFit="1"/>
    </xf>
    <xf numFmtId="0" fontId="5" fillId="5" borderId="206" xfId="2" applyNumberFormat="1" applyFont="1" applyFill="1" applyBorder="1" applyAlignment="1">
      <alignment vertical="center" wrapText="1" shrinkToFit="1"/>
    </xf>
    <xf numFmtId="0" fontId="4" fillId="5" borderId="197" xfId="2" applyFont="1" applyFill="1" applyBorder="1" applyAlignment="1">
      <alignment horizontal="center" vertical="center"/>
    </xf>
    <xf numFmtId="0" fontId="4" fillId="5" borderId="151" xfId="2" applyFont="1" applyFill="1" applyBorder="1" applyAlignment="1">
      <alignment horizontal="left" vertical="center" wrapText="1" shrinkToFit="1"/>
    </xf>
    <xf numFmtId="165" fontId="4" fillId="5" borderId="134" xfId="2" applyNumberFormat="1" applyFont="1" applyFill="1" applyBorder="1" applyAlignment="1">
      <alignment horizontal="center" vertical="center"/>
    </xf>
    <xf numFmtId="4" fontId="4" fillId="5" borderId="143" xfId="2" applyNumberFormat="1" applyFont="1" applyFill="1" applyBorder="1" applyAlignment="1">
      <alignment horizontal="center" vertical="center"/>
    </xf>
    <xf numFmtId="0" fontId="4" fillId="5" borderId="195" xfId="2" applyNumberFormat="1" applyFont="1" applyFill="1" applyBorder="1" applyAlignment="1">
      <alignment horizontal="center" vertical="center" wrapText="1" shrinkToFit="1"/>
    </xf>
    <xf numFmtId="2" fontId="4" fillId="5" borderId="134" xfId="2" applyNumberFormat="1" applyFont="1" applyFill="1" applyBorder="1" applyAlignment="1">
      <alignment horizontal="center" vertical="center" wrapText="1" shrinkToFit="1"/>
    </xf>
    <xf numFmtId="2" fontId="4" fillId="5" borderId="143" xfId="2" applyNumberFormat="1" applyFont="1" applyFill="1" applyBorder="1" applyAlignment="1">
      <alignment horizontal="center" vertical="center" wrapText="1" shrinkToFit="1"/>
    </xf>
    <xf numFmtId="2" fontId="4" fillId="5" borderId="207" xfId="2" applyNumberFormat="1" applyFont="1" applyFill="1" applyBorder="1" applyAlignment="1">
      <alignment horizontal="center" vertical="center"/>
    </xf>
    <xf numFmtId="0" fontId="4" fillId="5" borderId="208" xfId="2" applyNumberFormat="1" applyFont="1" applyFill="1" applyBorder="1" applyAlignment="1">
      <alignment horizontal="center" vertical="center" wrapText="1" shrinkToFit="1"/>
    </xf>
    <xf numFmtId="4" fontId="4" fillId="5" borderId="209" xfId="2" applyNumberFormat="1" applyFont="1" applyFill="1" applyBorder="1" applyAlignment="1">
      <alignment horizontal="center" vertical="center"/>
    </xf>
    <xf numFmtId="4" fontId="4" fillId="5" borderId="210" xfId="2" applyNumberFormat="1" applyFont="1" applyFill="1" applyBorder="1" applyAlignment="1">
      <alignment horizontal="center" vertical="center"/>
    </xf>
    <xf numFmtId="4" fontId="4" fillId="5" borderId="13" xfId="2" applyNumberFormat="1" applyFont="1" applyFill="1" applyBorder="1" applyAlignment="1">
      <alignment horizontal="center" vertical="center"/>
    </xf>
    <xf numFmtId="2" fontId="4" fillId="5" borderId="166" xfId="2" applyNumberFormat="1" applyFont="1" applyFill="1" applyBorder="1" applyAlignment="1">
      <alignment horizontal="center" vertical="center"/>
    </xf>
    <xf numFmtId="0" fontId="4" fillId="5" borderId="201" xfId="2" applyFont="1" applyFill="1" applyBorder="1" applyAlignment="1">
      <alignment horizontal="center" vertical="center"/>
    </xf>
    <xf numFmtId="4" fontId="4" fillId="5" borderId="211" xfId="2" applyNumberFormat="1" applyFont="1" applyFill="1" applyBorder="1" applyAlignment="1">
      <alignment horizontal="center" vertical="center"/>
    </xf>
    <xf numFmtId="4" fontId="4" fillId="5" borderId="167" xfId="2" applyNumberFormat="1" applyFont="1" applyFill="1" applyBorder="1" applyAlignment="1">
      <alignment horizontal="center" vertical="center"/>
    </xf>
    <xf numFmtId="2" fontId="4" fillId="5" borderId="201" xfId="2" applyNumberFormat="1" applyFont="1" applyFill="1" applyBorder="1" applyAlignment="1">
      <alignment horizontal="center" vertical="center"/>
    </xf>
    <xf numFmtId="2" fontId="4" fillId="5" borderId="167" xfId="2" applyNumberFormat="1" applyFont="1" applyFill="1" applyBorder="1" applyAlignment="1">
      <alignment horizontal="center" vertical="center"/>
    </xf>
    <xf numFmtId="4" fontId="4" fillId="5" borderId="103" xfId="2" applyNumberFormat="1" applyFont="1" applyFill="1" applyBorder="1" applyAlignment="1">
      <alignment horizontal="center" vertical="center"/>
    </xf>
    <xf numFmtId="0" fontId="4" fillId="5" borderId="212" xfId="2" applyNumberFormat="1" applyFont="1" applyFill="1" applyBorder="1" applyAlignment="1">
      <alignment horizontal="center" vertical="center" wrapText="1" shrinkToFit="1"/>
    </xf>
    <xf numFmtId="4" fontId="4" fillId="5" borderId="213" xfId="2" applyNumberFormat="1" applyFont="1" applyFill="1" applyBorder="1" applyAlignment="1">
      <alignment horizontal="center" vertical="center"/>
    </xf>
    <xf numFmtId="4" fontId="4" fillId="5" borderId="117" xfId="2" applyNumberFormat="1" applyFont="1" applyFill="1" applyBorder="1" applyAlignment="1">
      <alignment horizontal="center" vertical="center"/>
    </xf>
    <xf numFmtId="2" fontId="4" fillId="5" borderId="212" xfId="2" applyNumberFormat="1" applyFont="1" applyFill="1" applyBorder="1" applyAlignment="1">
      <alignment horizontal="center" vertical="center"/>
    </xf>
    <xf numFmtId="2" fontId="4" fillId="5" borderId="117" xfId="2" applyNumberFormat="1" applyFont="1" applyFill="1" applyBorder="1" applyAlignment="1">
      <alignment horizontal="center" vertical="center"/>
    </xf>
    <xf numFmtId="0" fontId="4" fillId="5" borderId="214" xfId="2" applyNumberFormat="1" applyFont="1" applyFill="1" applyBorder="1" applyAlignment="1">
      <alignment horizontal="center" vertical="center" wrapText="1" shrinkToFit="1"/>
    </xf>
    <xf numFmtId="4" fontId="6" fillId="5" borderId="184" xfId="2" applyNumberFormat="1" applyFont="1" applyFill="1" applyBorder="1" applyAlignment="1">
      <alignment horizontal="center" vertical="center"/>
    </xf>
    <xf numFmtId="2" fontId="6" fillId="5" borderId="184" xfId="2" applyNumberFormat="1" applyFont="1" applyFill="1" applyBorder="1" applyAlignment="1">
      <alignment horizontal="center" vertical="center"/>
    </xf>
    <xf numFmtId="4" fontId="6" fillId="5" borderId="210" xfId="2" applyNumberFormat="1" applyFont="1" applyFill="1" applyBorder="1" applyAlignment="1">
      <alignment horizontal="center" vertical="center"/>
    </xf>
    <xf numFmtId="2" fontId="6" fillId="5" borderId="210" xfId="2" applyNumberFormat="1" applyFont="1" applyFill="1" applyBorder="1" applyAlignment="1">
      <alignment horizontal="center" vertical="center"/>
    </xf>
    <xf numFmtId="2" fontId="5" fillId="5" borderId="206" xfId="2" applyNumberFormat="1" applyFont="1" applyFill="1" applyBorder="1" applyAlignment="1">
      <alignment vertical="center" wrapText="1" shrinkToFit="1"/>
    </xf>
    <xf numFmtId="0" fontId="4" fillId="5" borderId="143" xfId="6" applyNumberFormat="1" applyFont="1" applyFill="1" applyBorder="1" applyAlignment="1">
      <alignment horizontal="center" vertical="center" wrapText="1" shrinkToFit="1"/>
    </xf>
    <xf numFmtId="4" fontId="4" fillId="5" borderId="206" xfId="2" applyNumberFormat="1" applyFont="1" applyFill="1" applyBorder="1" applyAlignment="1">
      <alignment horizontal="center" vertical="center"/>
    </xf>
    <xf numFmtId="2" fontId="4" fillId="5" borderId="206" xfId="2" applyNumberFormat="1" applyFont="1" applyFill="1" applyBorder="1" applyAlignment="1">
      <alignment horizontal="center" vertical="center"/>
    </xf>
    <xf numFmtId="165" fontId="4" fillId="5" borderId="151" xfId="2" applyNumberFormat="1" applyFont="1" applyFill="1" applyBorder="1" applyAlignment="1">
      <alignment horizontal="center" vertical="center" wrapText="1" shrinkToFit="1"/>
    </xf>
    <xf numFmtId="0" fontId="4" fillId="5" borderId="206" xfId="2" applyNumberFormat="1" applyFont="1" applyFill="1" applyBorder="1" applyAlignment="1">
      <alignment horizontal="center" vertical="center" wrapText="1" shrinkToFit="1"/>
    </xf>
    <xf numFmtId="2" fontId="4" fillId="5" borderId="206" xfId="2" applyNumberFormat="1" applyFont="1" applyFill="1" applyBorder="1" applyAlignment="1">
      <alignment horizontal="center" vertical="center" wrapText="1" shrinkToFit="1"/>
    </xf>
    <xf numFmtId="4" fontId="4" fillId="5" borderId="134" xfId="2" applyNumberFormat="1" applyFont="1" applyFill="1" applyBorder="1" applyAlignment="1">
      <alignment horizontal="center" vertical="center"/>
    </xf>
    <xf numFmtId="0" fontId="4" fillId="5" borderId="134" xfId="2" applyFont="1" applyFill="1" applyBorder="1" applyAlignment="1">
      <alignment horizontal="center" vertical="center" wrapText="1" shrinkToFit="1"/>
    </xf>
    <xf numFmtId="0" fontId="4" fillId="5" borderId="134" xfId="2" applyFont="1" applyFill="1" applyBorder="1" applyAlignment="1">
      <alignment horizontal="center" vertical="center"/>
    </xf>
    <xf numFmtId="4" fontId="4" fillId="5" borderId="138" xfId="2" applyNumberFormat="1" applyFont="1" applyFill="1" applyBorder="1" applyAlignment="1">
      <alignment horizontal="center" vertical="center"/>
    </xf>
    <xf numFmtId="2" fontId="4" fillId="5" borderId="210" xfId="2" applyNumberFormat="1" applyFont="1" applyFill="1" applyBorder="1" applyAlignment="1">
      <alignment horizontal="center" vertical="center"/>
    </xf>
    <xf numFmtId="0" fontId="6" fillId="5" borderId="183" xfId="2" applyFont="1" applyFill="1" applyBorder="1" applyAlignment="1">
      <alignment horizontal="left" vertical="center"/>
    </xf>
    <xf numFmtId="165" fontId="6" fillId="5" borderId="184" xfId="2" applyNumberFormat="1" applyFont="1" applyFill="1" applyBorder="1" applyAlignment="1">
      <alignment horizontal="center" vertical="center"/>
    </xf>
    <xf numFmtId="0" fontId="6" fillId="5" borderId="210" xfId="2" applyFont="1" applyFill="1" applyBorder="1" applyAlignment="1">
      <alignment horizontal="center" vertical="center" wrapText="1" shrinkToFit="1"/>
    </xf>
    <xf numFmtId="164" fontId="58" fillId="5" borderId="55" xfId="2" applyNumberFormat="1" applyFont="1" applyFill="1" applyBorder="1" applyAlignment="1">
      <alignment horizontal="center" vertical="center"/>
    </xf>
    <xf numFmtId="0" fontId="4" fillId="5" borderId="143" xfId="2" applyNumberFormat="1" applyFont="1" applyFill="1" applyBorder="1" applyAlignment="1">
      <alignment horizontal="left" vertical="center" wrapText="1" shrinkToFit="1"/>
    </xf>
    <xf numFmtId="0" fontId="4" fillId="5" borderId="210" xfId="2" applyNumberFormat="1" applyFont="1" applyFill="1" applyBorder="1" applyAlignment="1">
      <alignment horizontal="center" vertical="center" wrapText="1" shrinkToFit="1"/>
    </xf>
    <xf numFmtId="4" fontId="4" fillId="5" borderId="215" xfId="2" applyNumberFormat="1" applyFont="1" applyFill="1" applyBorder="1" applyAlignment="1">
      <alignment horizontal="center" vertical="center"/>
    </xf>
    <xf numFmtId="0" fontId="6" fillId="5" borderId="134" xfId="2" applyNumberFormat="1" applyFont="1" applyFill="1" applyBorder="1" applyAlignment="1">
      <alignment horizontal="center" vertical="center" wrapText="1" shrinkToFit="1"/>
    </xf>
    <xf numFmtId="0" fontId="4" fillId="5" borderId="210" xfId="2" applyNumberFormat="1" applyFont="1" applyFill="1" applyBorder="1" applyAlignment="1">
      <alignment horizontal="left" vertical="center" wrapText="1" shrinkToFit="1"/>
    </xf>
    <xf numFmtId="0" fontId="4" fillId="5" borderId="216" xfId="2" applyNumberFormat="1" applyFont="1" applyFill="1" applyBorder="1" applyAlignment="1">
      <alignment horizontal="center" vertical="center" wrapText="1" shrinkToFit="1"/>
    </xf>
    <xf numFmtId="0" fontId="6" fillId="5" borderId="151" xfId="2" applyNumberFormat="1" applyFont="1" applyFill="1" applyBorder="1" applyAlignment="1">
      <alignment horizontal="center" vertical="center" wrapText="1" shrinkToFit="1"/>
    </xf>
    <xf numFmtId="0" fontId="4" fillId="5" borderId="151" xfId="2" applyNumberFormat="1" applyFont="1" applyFill="1" applyBorder="1" applyAlignment="1">
      <alignment horizontal="left" vertical="center" wrapText="1" shrinkToFit="1"/>
    </xf>
    <xf numFmtId="0" fontId="4" fillId="5" borderId="151" xfId="2" applyFont="1" applyFill="1" applyBorder="1" applyAlignment="1">
      <alignment horizontal="center" vertical="center" wrapText="1" shrinkToFit="1"/>
    </xf>
    <xf numFmtId="0" fontId="4" fillId="5" borderId="151" xfId="2" applyFont="1" applyFill="1" applyBorder="1" applyAlignment="1">
      <alignment horizontal="center" vertical="center"/>
    </xf>
    <xf numFmtId="0" fontId="4" fillId="5" borderId="137" xfId="2" applyNumberFormat="1" applyFont="1" applyFill="1" applyBorder="1" applyAlignment="1">
      <alignment horizontal="center" vertical="center" wrapText="1" shrinkToFit="1"/>
    </xf>
    <xf numFmtId="4" fontId="4" fillId="5" borderId="217" xfId="2" applyNumberFormat="1" applyFont="1" applyFill="1" applyBorder="1" applyAlignment="1">
      <alignment horizontal="center" vertical="center"/>
    </xf>
    <xf numFmtId="4" fontId="4" fillId="5" borderId="137" xfId="2" applyNumberFormat="1" applyFont="1" applyFill="1" applyBorder="1" applyAlignment="1">
      <alignment horizontal="center" vertical="center"/>
    </xf>
    <xf numFmtId="2" fontId="4" fillId="5" borderId="217" xfId="2" applyNumberFormat="1" applyFont="1" applyFill="1" applyBorder="1" applyAlignment="1">
      <alignment horizontal="center" vertical="center"/>
    </xf>
    <xf numFmtId="2" fontId="4" fillId="5" borderId="137" xfId="2" applyNumberFormat="1" applyFont="1" applyFill="1" applyBorder="1" applyAlignment="1">
      <alignment horizontal="center" vertical="center"/>
    </xf>
    <xf numFmtId="0" fontId="4" fillId="5" borderId="218" xfId="2" applyNumberFormat="1" applyFont="1" applyFill="1" applyBorder="1" applyAlignment="1">
      <alignment horizontal="center" vertical="center" wrapText="1" shrinkToFit="1"/>
    </xf>
    <xf numFmtId="2" fontId="6" fillId="5" borderId="219" xfId="2" applyNumberFormat="1" applyFont="1" applyFill="1" applyBorder="1" applyAlignment="1">
      <alignment horizontal="center" vertical="center"/>
    </xf>
    <xf numFmtId="0" fontId="6" fillId="5" borderId="0" xfId="2" applyNumberFormat="1" applyFont="1" applyFill="1" applyBorder="1" applyAlignment="1">
      <alignment vertical="center" wrapText="1" shrinkToFit="1"/>
    </xf>
    <xf numFmtId="0" fontId="5" fillId="5" borderId="220" xfId="2" applyNumberFormat="1" applyFont="1" applyFill="1" applyBorder="1" applyAlignment="1">
      <alignment vertical="center" wrapText="1" shrinkToFit="1"/>
    </xf>
    <xf numFmtId="0" fontId="5" fillId="5" borderId="221" xfId="2" applyNumberFormat="1" applyFont="1" applyFill="1" applyBorder="1" applyAlignment="1">
      <alignment vertical="center" wrapText="1" shrinkToFit="1"/>
    </xf>
    <xf numFmtId="0" fontId="5" fillId="5" borderId="220" xfId="2" applyNumberFormat="1" applyFont="1" applyFill="1" applyBorder="1" applyAlignment="1">
      <alignment horizontal="center" vertical="center" wrapText="1" shrinkToFit="1"/>
    </xf>
    <xf numFmtId="4" fontId="58" fillId="5" borderId="220" xfId="2" applyNumberFormat="1" applyFont="1" applyFill="1" applyBorder="1" applyAlignment="1">
      <alignment horizontal="center" vertical="center"/>
    </xf>
    <xf numFmtId="4" fontId="58" fillId="5" borderId="221" xfId="2" applyNumberFormat="1" applyFont="1" applyFill="1" applyBorder="1" applyAlignment="1">
      <alignment horizontal="center" vertical="center"/>
    </xf>
    <xf numFmtId="2" fontId="58" fillId="5" borderId="221" xfId="2" applyNumberFormat="1" applyFont="1" applyFill="1" applyBorder="1" applyAlignment="1">
      <alignment horizontal="center" vertical="center"/>
    </xf>
    <xf numFmtId="2" fontId="58" fillId="5" borderId="3" xfId="2" applyNumberFormat="1" applyFont="1" applyFill="1" applyBorder="1" applyAlignment="1">
      <alignment horizontal="center" vertical="center"/>
    </xf>
    <xf numFmtId="2" fontId="58" fillId="5" borderId="222" xfId="2" applyNumberFormat="1" applyFont="1" applyFill="1" applyBorder="1" applyAlignment="1">
      <alignment horizontal="center" vertical="center"/>
    </xf>
    <xf numFmtId="0" fontId="4" fillId="5" borderId="223" xfId="2" applyNumberFormat="1" applyFont="1" applyFill="1" applyBorder="1" applyAlignment="1">
      <alignment horizontal="center" vertical="center" wrapText="1" shrinkToFit="1"/>
    </xf>
    <xf numFmtId="0" fontId="5" fillId="5" borderId="138" xfId="2" applyNumberFormat="1" applyFont="1" applyFill="1" applyBorder="1" applyAlignment="1">
      <alignment vertical="center" wrapText="1" shrinkToFit="1"/>
    </xf>
    <xf numFmtId="0" fontId="5" fillId="5" borderId="210" xfId="2" applyNumberFormat="1" applyFont="1" applyFill="1" applyBorder="1" applyAlignment="1">
      <alignment vertical="center" wrapText="1" shrinkToFit="1"/>
    </xf>
    <xf numFmtId="0" fontId="5" fillId="5" borderId="138" xfId="2" applyNumberFormat="1" applyFont="1" applyFill="1" applyBorder="1" applyAlignment="1">
      <alignment horizontal="center" vertical="center" wrapText="1" shrinkToFit="1"/>
    </xf>
    <xf numFmtId="2" fontId="5" fillId="5" borderId="210" xfId="2" applyNumberFormat="1" applyFont="1" applyFill="1" applyBorder="1" applyAlignment="1">
      <alignment vertical="center" wrapText="1" shrinkToFit="1"/>
    </xf>
    <xf numFmtId="2" fontId="5" fillId="5" borderId="138" xfId="2" applyNumberFormat="1" applyFont="1" applyFill="1" applyBorder="1" applyAlignment="1">
      <alignment vertical="center" wrapText="1" shrinkToFit="1"/>
    </xf>
    <xf numFmtId="0" fontId="4" fillId="5" borderId="208" xfId="2" applyFont="1" applyFill="1" applyBorder="1" applyAlignment="1">
      <alignment horizontal="left" vertical="center" wrapText="1" shrinkToFit="1"/>
    </xf>
    <xf numFmtId="165" fontId="4" fillId="5" borderId="209" xfId="2" applyNumberFormat="1" applyFont="1" applyFill="1" applyBorder="1" applyAlignment="1">
      <alignment horizontal="center" vertical="center"/>
    </xf>
    <xf numFmtId="0" fontId="4" fillId="5" borderId="138" xfId="2" applyFont="1" applyFill="1" applyBorder="1" applyAlignment="1">
      <alignment horizontal="center" vertical="center" wrapText="1"/>
    </xf>
    <xf numFmtId="2" fontId="4" fillId="5" borderId="209" xfId="2" applyNumberFormat="1" applyFont="1" applyFill="1" applyBorder="1" applyAlignment="1">
      <alignment horizontal="center" vertical="center"/>
    </xf>
    <xf numFmtId="4" fontId="4" fillId="5" borderId="224" xfId="2" applyNumberFormat="1" applyFont="1" applyFill="1" applyBorder="1" applyAlignment="1">
      <alignment horizontal="center" vertical="center"/>
    </xf>
    <xf numFmtId="2" fontId="4" fillId="5" borderId="14" xfId="2" applyNumberFormat="1" applyFont="1" applyFill="1" applyBorder="1" applyAlignment="1">
      <alignment horizontal="center" vertical="center"/>
    </xf>
    <xf numFmtId="2" fontId="4" fillId="5" borderId="208" xfId="2" applyNumberFormat="1" applyFont="1" applyFill="1" applyBorder="1" applyAlignment="1">
      <alignment horizontal="center" vertical="center"/>
    </xf>
    <xf numFmtId="0" fontId="4" fillId="5" borderId="152" xfId="2" applyNumberFormat="1" applyFont="1" applyFill="1" applyBorder="1" applyAlignment="1">
      <alignment horizontal="center" vertical="center" wrapText="1" shrinkToFit="1"/>
    </xf>
    <xf numFmtId="2" fontId="4" fillId="5" borderId="152" xfId="2" applyNumberFormat="1" applyFont="1" applyFill="1" applyBorder="1" applyAlignment="1">
      <alignment horizontal="center" vertical="center" wrapText="1" shrinkToFit="1"/>
    </xf>
    <xf numFmtId="2" fontId="4" fillId="5" borderId="153" xfId="2" applyNumberFormat="1" applyFont="1" applyFill="1" applyBorder="1" applyAlignment="1">
      <alignment horizontal="center" vertical="center" wrapText="1" shrinkToFit="1"/>
    </xf>
    <xf numFmtId="0" fontId="4" fillId="5" borderId="148" xfId="2" applyNumberFormat="1" applyFont="1" applyFill="1" applyBorder="1" applyAlignment="1">
      <alignment horizontal="center" vertical="center" wrapText="1" shrinkToFit="1"/>
    </xf>
    <xf numFmtId="4" fontId="4" fillId="5" borderId="225" xfId="2" applyNumberFormat="1" applyFont="1" applyFill="1" applyBorder="1" applyAlignment="1">
      <alignment horizontal="center" vertical="center"/>
    </xf>
    <xf numFmtId="2" fontId="4" fillId="5" borderId="225" xfId="2" applyNumberFormat="1" applyFont="1" applyFill="1" applyBorder="1" applyAlignment="1">
      <alignment horizontal="center" vertical="center"/>
    </xf>
    <xf numFmtId="2" fontId="4" fillId="5" borderId="9" xfId="2" applyNumberFormat="1" applyFont="1" applyFill="1" applyBorder="1" applyAlignment="1">
      <alignment horizontal="center" vertical="center"/>
    </xf>
    <xf numFmtId="2" fontId="4" fillId="5" borderId="144" xfId="2" applyNumberFormat="1" applyFont="1" applyFill="1" applyBorder="1" applyAlignment="1">
      <alignment horizontal="center" vertical="center"/>
    </xf>
    <xf numFmtId="0" fontId="4" fillId="5" borderId="224" xfId="2" applyNumberFormat="1" applyFont="1" applyFill="1" applyBorder="1" applyAlignment="1">
      <alignment horizontal="center" vertical="center" wrapText="1" shrinkToFit="1"/>
    </xf>
    <xf numFmtId="0" fontId="4" fillId="5" borderId="224" xfId="2" applyFont="1" applyFill="1" applyBorder="1" applyAlignment="1">
      <alignment horizontal="center" vertical="center" wrapText="1" shrinkToFit="1"/>
    </xf>
    <xf numFmtId="4" fontId="4" fillId="5" borderId="226" xfId="2" applyNumberFormat="1" applyFont="1" applyFill="1" applyBorder="1" applyAlignment="1">
      <alignment horizontal="center" vertical="center"/>
    </xf>
    <xf numFmtId="0" fontId="4" fillId="5" borderId="138" xfId="2" applyFont="1" applyFill="1" applyBorder="1" applyAlignment="1">
      <alignment horizontal="center" vertical="center"/>
    </xf>
    <xf numFmtId="0" fontId="17" fillId="5" borderId="42" xfId="2" applyFont="1" applyFill="1" applyBorder="1" applyAlignment="1">
      <alignment horizontal="center" vertical="center" wrapText="1"/>
    </xf>
    <xf numFmtId="0" fontId="6" fillId="5" borderId="220" xfId="2" applyFont="1" applyFill="1" applyBorder="1" applyAlignment="1">
      <alignment horizontal="center" vertical="center" wrapText="1" shrinkToFit="1"/>
    </xf>
    <xf numFmtId="0" fontId="6" fillId="5" borderId="220" xfId="2" applyNumberFormat="1" applyFont="1" applyFill="1" applyBorder="1" applyAlignment="1">
      <alignment horizontal="center" vertical="center" wrapText="1" shrinkToFit="1"/>
    </xf>
    <xf numFmtId="165" fontId="6" fillId="5" borderId="221" xfId="2" applyNumberFormat="1" applyFont="1" applyFill="1" applyBorder="1" applyAlignment="1">
      <alignment horizontal="center" vertical="center"/>
    </xf>
    <xf numFmtId="0" fontId="6" fillId="5" borderId="220" xfId="2" applyFont="1" applyFill="1" applyBorder="1" applyAlignment="1">
      <alignment horizontal="center" vertical="center" wrapText="1"/>
    </xf>
    <xf numFmtId="4" fontId="6" fillId="5" borderId="220" xfId="2" applyNumberFormat="1" applyFont="1" applyFill="1" applyBorder="1" applyAlignment="1">
      <alignment horizontal="center" vertical="center"/>
    </xf>
    <xf numFmtId="4" fontId="6" fillId="5" borderId="221" xfId="2" applyNumberFormat="1" applyFont="1" applyFill="1" applyBorder="1" applyAlignment="1">
      <alignment horizontal="center" vertical="center"/>
    </xf>
    <xf numFmtId="2" fontId="6" fillId="5" borderId="221" xfId="2" applyNumberFormat="1" applyFont="1" applyFill="1" applyBorder="1" applyAlignment="1">
      <alignment horizontal="center" vertical="center"/>
    </xf>
    <xf numFmtId="2" fontId="6" fillId="5" borderId="3" xfId="2" applyNumberFormat="1" applyFont="1" applyFill="1" applyBorder="1" applyAlignment="1">
      <alignment horizontal="center" vertical="center"/>
    </xf>
    <xf numFmtId="2" fontId="6" fillId="5" borderId="222" xfId="2" applyNumberFormat="1" applyFont="1" applyFill="1" applyBorder="1" applyAlignment="1">
      <alignment horizontal="center" vertical="center"/>
    </xf>
    <xf numFmtId="0" fontId="4" fillId="5" borderId="223" xfId="2" applyFont="1" applyFill="1" applyBorder="1" applyAlignment="1">
      <alignment horizontal="center" vertical="center" wrapText="1" shrinkToFit="1"/>
    </xf>
    <xf numFmtId="0" fontId="5" fillId="5" borderId="227" xfId="2" applyNumberFormat="1" applyFont="1" applyFill="1" applyBorder="1" applyAlignment="1">
      <alignment vertical="center" wrapText="1" shrinkToFit="1"/>
    </xf>
    <xf numFmtId="0" fontId="5" fillId="5" borderId="228" xfId="2" applyNumberFormat="1" applyFont="1" applyFill="1" applyBorder="1" applyAlignment="1">
      <alignment vertical="center" wrapText="1" shrinkToFit="1"/>
    </xf>
    <xf numFmtId="0" fontId="5" fillId="5" borderId="227" xfId="2" applyNumberFormat="1" applyFont="1" applyFill="1" applyBorder="1" applyAlignment="1">
      <alignment horizontal="center" vertical="center" wrapText="1" shrinkToFit="1"/>
    </xf>
    <xf numFmtId="4" fontId="4" fillId="5" borderId="220" xfId="2" applyNumberFormat="1" applyFont="1" applyFill="1" applyBorder="1" applyAlignment="1">
      <alignment horizontal="center" vertical="center"/>
    </xf>
    <xf numFmtId="4" fontId="4" fillId="5" borderId="221" xfId="2" applyNumberFormat="1" applyFont="1" applyFill="1" applyBorder="1" applyAlignment="1">
      <alignment horizontal="center" vertical="center"/>
    </xf>
    <xf numFmtId="2" fontId="4" fillId="5" borderId="221" xfId="2" applyNumberFormat="1" applyFont="1" applyFill="1" applyBorder="1" applyAlignment="1">
      <alignment horizontal="center" vertical="center"/>
    </xf>
    <xf numFmtId="2" fontId="4" fillId="5" borderId="3" xfId="2" applyNumberFormat="1" applyFont="1" applyFill="1" applyBorder="1" applyAlignment="1">
      <alignment horizontal="center" vertical="center"/>
    </xf>
    <xf numFmtId="2" fontId="4" fillId="5" borderId="222" xfId="2" applyNumberFormat="1" applyFont="1" applyFill="1" applyBorder="1" applyAlignment="1">
      <alignment horizontal="center" vertical="center"/>
    </xf>
    <xf numFmtId="0" fontId="4" fillId="5" borderId="208" xfId="2" applyFont="1" applyFill="1" applyBorder="1" applyAlignment="1">
      <alignment horizontal="center" vertical="center" wrapText="1" shrinkToFit="1"/>
    </xf>
    <xf numFmtId="0" fontId="4" fillId="5" borderId="12" xfId="2" applyFont="1" applyFill="1" applyBorder="1" applyAlignment="1">
      <alignment vertical="center" wrapText="1" shrinkToFit="1"/>
    </xf>
    <xf numFmtId="0" fontId="4" fillId="5" borderId="210" xfId="2" applyFont="1" applyFill="1" applyBorder="1" applyAlignment="1">
      <alignment horizontal="center" vertical="center" wrapText="1" shrinkToFit="1"/>
    </xf>
    <xf numFmtId="0" fontId="3" fillId="5" borderId="125" xfId="2" applyNumberFormat="1" applyFont="1" applyFill="1" applyBorder="1" applyAlignment="1">
      <alignment horizontal="center" vertical="center" wrapText="1" shrinkToFit="1"/>
    </xf>
    <xf numFmtId="0" fontId="3" fillId="5" borderId="184" xfId="2" applyFont="1" applyFill="1" applyBorder="1" applyAlignment="1">
      <alignment horizontal="center" vertical="center" wrapText="1" shrinkToFit="1"/>
    </xf>
    <xf numFmtId="0" fontId="3" fillId="5" borderId="125" xfId="2" applyFont="1" applyFill="1" applyBorder="1" applyAlignment="1">
      <alignment horizontal="center" vertical="center" wrapText="1"/>
    </xf>
    <xf numFmtId="2" fontId="5" fillId="5" borderId="159" xfId="2" applyNumberFormat="1" applyFont="1" applyFill="1" applyBorder="1" applyAlignment="1">
      <alignment horizontal="center" vertical="center"/>
    </xf>
    <xf numFmtId="0" fontId="34" fillId="5" borderId="229" xfId="2" applyNumberFormat="1" applyFont="1" applyFill="1" applyBorder="1" applyAlignment="1">
      <alignment horizontal="center" vertical="center" wrapText="1" shrinkToFit="1"/>
    </xf>
    <xf numFmtId="0" fontId="34" fillId="5" borderId="230" xfId="2" applyFont="1" applyFill="1" applyBorder="1" applyAlignment="1">
      <alignment horizontal="center" vertical="center" wrapText="1" shrinkToFit="1"/>
    </xf>
    <xf numFmtId="0" fontId="34" fillId="5" borderId="231" xfId="2" applyFont="1" applyFill="1" applyBorder="1" applyAlignment="1">
      <alignment horizontal="center" vertical="center" wrapText="1"/>
    </xf>
    <xf numFmtId="0" fontId="34" fillId="5" borderId="229" xfId="2" applyFont="1" applyFill="1" applyBorder="1" applyAlignment="1">
      <alignment horizontal="center" vertical="center"/>
    </xf>
    <xf numFmtId="2" fontId="34" fillId="5" borderId="231" xfId="2" applyNumberFormat="1" applyFont="1" applyFill="1" applyBorder="1" applyAlignment="1">
      <alignment horizontal="center" vertical="center"/>
    </xf>
    <xf numFmtId="168" fontId="34" fillId="5" borderId="229" xfId="4" applyNumberFormat="1" applyFont="1" applyFill="1" applyBorder="1" applyAlignment="1">
      <alignment horizontal="center" vertical="center"/>
    </xf>
    <xf numFmtId="168" fontId="34" fillId="5" borderId="230" xfId="4" applyNumberFormat="1" applyFont="1" applyFill="1" applyBorder="1" applyAlignment="1">
      <alignment horizontal="center" vertical="center"/>
    </xf>
    <xf numFmtId="168" fontId="34" fillId="5" borderId="231" xfId="4" applyNumberFormat="1" applyFont="1" applyFill="1" applyBorder="1" applyAlignment="1">
      <alignment horizontal="center" vertical="center"/>
    </xf>
    <xf numFmtId="0" fontId="34" fillId="5" borderId="0" xfId="2" applyNumberFormat="1" applyFont="1" applyFill="1" applyBorder="1" applyAlignment="1">
      <alignment horizontal="center" vertical="center" wrapText="1" shrinkToFit="1"/>
    </xf>
    <xf numFmtId="0" fontId="34" fillId="5" borderId="0" xfId="2" applyFont="1" applyFill="1" applyBorder="1" applyAlignment="1">
      <alignment horizontal="center" vertical="center" wrapText="1" shrinkToFit="1"/>
    </xf>
    <xf numFmtId="0" fontId="34" fillId="5" borderId="0" xfId="2" applyFont="1" applyFill="1" applyBorder="1" applyAlignment="1">
      <alignment horizontal="center" vertical="center" wrapText="1"/>
    </xf>
    <xf numFmtId="0" fontId="34" fillId="5" borderId="0" xfId="2" applyFont="1" applyFill="1" applyBorder="1" applyAlignment="1">
      <alignment horizontal="center" vertical="center"/>
    </xf>
    <xf numFmtId="2" fontId="34" fillId="5" borderId="0" xfId="2" applyNumberFormat="1" applyFont="1" applyFill="1" applyBorder="1" applyAlignment="1">
      <alignment horizontal="center" vertical="center"/>
    </xf>
    <xf numFmtId="4" fontId="34" fillId="5" borderId="138" xfId="2" applyNumberFormat="1" applyFont="1" applyFill="1" applyBorder="1" applyAlignment="1">
      <alignment horizontal="center" vertical="center"/>
    </xf>
    <xf numFmtId="2" fontId="34" fillId="5" borderId="210" xfId="2" applyNumberFormat="1" applyFont="1" applyFill="1" applyBorder="1" applyAlignment="1">
      <alignment horizontal="center" vertical="center"/>
    </xf>
    <xf numFmtId="0" fontId="34" fillId="5" borderId="0" xfId="2" applyFont="1" applyFill="1" applyAlignment="1">
      <alignment horizontal="center" vertical="center"/>
    </xf>
    <xf numFmtId="4" fontId="34" fillId="5" borderId="0" xfId="2" applyNumberFormat="1" applyFont="1" applyFill="1" applyBorder="1" applyAlignment="1">
      <alignment horizontal="center" vertical="center"/>
    </xf>
    <xf numFmtId="0" fontId="51" fillId="5" borderId="0" xfId="2" applyNumberFormat="1" applyFont="1" applyFill="1" applyBorder="1" applyAlignment="1">
      <alignment vertical="center" wrapText="1" shrinkToFit="1"/>
    </xf>
    <xf numFmtId="0" fontId="7" fillId="5" borderId="0" xfId="2" applyFont="1" applyFill="1" applyAlignment="1">
      <alignment horizontal="center" vertical="center"/>
    </xf>
    <xf numFmtId="4" fontId="7" fillId="5" borderId="0" xfId="2" applyNumberFormat="1" applyFont="1" applyFill="1" applyBorder="1" applyAlignment="1">
      <alignment horizontal="center" vertical="center"/>
    </xf>
    <xf numFmtId="2" fontId="7" fillId="5" borderId="0" xfId="0" applyNumberFormat="1" applyFont="1" applyFill="1" applyBorder="1" applyAlignment="1">
      <alignment horizontal="center" vertical="center"/>
    </xf>
    <xf numFmtId="164" fontId="4" fillId="5" borderId="0" xfId="0" applyNumberFormat="1" applyFont="1" applyFill="1" applyBorder="1" applyAlignment="1">
      <alignment horizontal="center" vertical="center"/>
    </xf>
    <xf numFmtId="2" fontId="4" fillId="5" borderId="0" xfId="0" applyNumberFormat="1" applyFont="1" applyFill="1" applyBorder="1" applyAlignment="1">
      <alignment horizontal="center" vertical="center"/>
    </xf>
    <xf numFmtId="4" fontId="4" fillId="5" borderId="0" xfId="0" applyNumberFormat="1" applyFont="1" applyFill="1" applyBorder="1" applyAlignment="1">
      <alignment horizontal="center" vertical="center"/>
    </xf>
    <xf numFmtId="2" fontId="12" fillId="5" borderId="0" xfId="2" applyNumberFormat="1" applyFont="1" applyFill="1" applyBorder="1" applyAlignment="1">
      <alignment horizontal="center" vertical="center"/>
    </xf>
    <xf numFmtId="0" fontId="12" fillId="5" borderId="0" xfId="2" applyFont="1" applyFill="1" applyBorder="1" applyAlignment="1">
      <alignment horizontal="left" vertical="center"/>
    </xf>
    <xf numFmtId="2" fontId="13" fillId="5" borderId="0" xfId="6" applyNumberFormat="1" applyFont="1" applyFill="1" applyBorder="1" applyAlignment="1" applyProtection="1">
      <alignment horizontal="right" vertical="center" wrapText="1" shrinkToFit="1"/>
    </xf>
    <xf numFmtId="2" fontId="13" fillId="5" borderId="0" xfId="2" applyNumberFormat="1" applyFont="1" applyFill="1" applyBorder="1" applyAlignment="1" applyProtection="1">
      <alignment horizontal="right" vertical="center" wrapText="1" shrinkToFit="1"/>
    </xf>
    <xf numFmtId="0" fontId="4" fillId="5" borderId="0" xfId="2" applyFont="1" applyFill="1" applyBorder="1" applyAlignment="1">
      <alignment horizontal="center" vertical="center" wrapText="1"/>
    </xf>
    <xf numFmtId="0" fontId="14" fillId="5" borderId="2" xfId="2" applyNumberFormat="1" applyFont="1" applyFill="1" applyBorder="1" applyAlignment="1">
      <alignment horizontal="center" vertical="center"/>
    </xf>
    <xf numFmtId="0" fontId="4" fillId="5" borderId="55" xfId="2" applyFont="1" applyFill="1" applyBorder="1" applyAlignment="1">
      <alignment horizontal="center" vertical="center" wrapText="1"/>
    </xf>
    <xf numFmtId="0" fontId="4" fillId="5" borderId="95" xfId="2" applyFont="1" applyFill="1" applyBorder="1" applyAlignment="1">
      <alignment horizontal="center" vertical="center" wrapText="1"/>
    </xf>
    <xf numFmtId="0" fontId="14" fillId="5" borderId="26" xfId="0" applyFont="1" applyFill="1" applyBorder="1" applyAlignment="1" applyProtection="1">
      <alignment horizontal="left" vertical="center" wrapText="1" shrinkToFit="1"/>
    </xf>
    <xf numFmtId="0" fontId="14" fillId="5" borderId="103" xfId="0" applyFont="1" applyFill="1" applyBorder="1" applyAlignment="1" applyProtection="1">
      <alignment vertical="center" wrapText="1" shrinkToFit="1"/>
    </xf>
    <xf numFmtId="0" fontId="5" fillId="5" borderId="53" xfId="2" applyFont="1" applyFill="1" applyBorder="1" applyAlignment="1">
      <alignment vertical="center" wrapText="1"/>
    </xf>
    <xf numFmtId="0" fontId="5" fillId="5" borderId="53" xfId="2" applyFont="1" applyFill="1" applyBorder="1" applyAlignment="1">
      <alignment vertical="center"/>
    </xf>
    <xf numFmtId="0" fontId="4" fillId="5" borderId="103" xfId="2" applyNumberFormat="1" applyFont="1" applyFill="1" applyBorder="1" applyAlignment="1">
      <alignment vertical="center" wrapText="1" shrinkToFit="1"/>
    </xf>
    <xf numFmtId="0" fontId="6" fillId="5" borderId="53" xfId="2" applyFont="1" applyFill="1" applyBorder="1" applyAlignment="1">
      <alignment vertical="center"/>
    </xf>
    <xf numFmtId="0" fontId="3" fillId="5" borderId="232" xfId="2" applyNumberFormat="1" applyFont="1" applyFill="1" applyBorder="1" applyAlignment="1">
      <alignment horizontal="center" vertical="center" wrapText="1" shrinkToFit="1"/>
    </xf>
    <xf numFmtId="0" fontId="12" fillId="5" borderId="26" xfId="2" applyFont="1" applyFill="1" applyBorder="1" applyAlignment="1">
      <alignment horizontal="center" vertical="center" wrapText="1"/>
    </xf>
    <xf numFmtId="0" fontId="23" fillId="5" borderId="26" xfId="0" applyFont="1" applyFill="1" applyBorder="1" applyAlignment="1">
      <alignment horizontal="left" vertical="center" wrapText="1" shrinkToFit="1"/>
    </xf>
    <xf numFmtId="0" fontId="3" fillId="5" borderId="178" xfId="2" applyNumberFormat="1" applyFont="1" applyFill="1" applyBorder="1" applyAlignment="1">
      <alignment horizontal="center" vertical="center" wrapText="1" shrinkToFit="1"/>
    </xf>
    <xf numFmtId="0" fontId="3" fillId="5" borderId="233" xfId="2" applyNumberFormat="1" applyFont="1" applyFill="1" applyBorder="1" applyAlignment="1">
      <alignment vertical="center" wrapText="1" shrinkToFit="1"/>
    </xf>
    <xf numFmtId="0" fontId="14" fillId="5" borderId="26" xfId="0" applyNumberFormat="1" applyFont="1" applyFill="1" applyBorder="1" applyAlignment="1">
      <alignment vertical="center" wrapText="1" shrinkToFit="1"/>
    </xf>
    <xf numFmtId="0" fontId="14" fillId="5" borderId="103" xfId="0" applyNumberFormat="1" applyFont="1" applyFill="1" applyBorder="1" applyAlignment="1">
      <alignment vertical="center" wrapText="1" shrinkToFit="1"/>
    </xf>
    <xf numFmtId="0" fontId="14" fillId="5" borderId="95" xfId="0" applyNumberFormat="1" applyFont="1" applyFill="1" applyBorder="1" applyAlignment="1">
      <alignment horizontal="left" vertical="center" wrapText="1" shrinkToFit="1"/>
    </xf>
    <xf numFmtId="2" fontId="4" fillId="5" borderId="103" xfId="2" applyNumberFormat="1" applyFont="1" applyFill="1" applyBorder="1" applyAlignment="1">
      <alignment horizontal="center" vertical="center"/>
    </xf>
    <xf numFmtId="0" fontId="6" fillId="5" borderId="183" xfId="2" applyFont="1" applyFill="1" applyBorder="1" applyAlignment="1">
      <alignment vertical="center"/>
    </xf>
    <xf numFmtId="0" fontId="5" fillId="5" borderId="180" xfId="2" applyFont="1" applyFill="1" applyBorder="1" applyAlignment="1">
      <alignment vertical="center" wrapText="1"/>
    </xf>
    <xf numFmtId="0" fontId="4" fillId="5" borderId="0" xfId="2" applyFont="1" applyFill="1" applyAlignment="1">
      <alignment horizontal="center" vertical="center" wrapText="1"/>
    </xf>
    <xf numFmtId="0" fontId="14" fillId="5" borderId="95" xfId="0" applyFont="1" applyFill="1" applyBorder="1" applyAlignment="1">
      <alignment horizontal="center" vertical="center" wrapText="1" shrinkToFit="1"/>
    </xf>
    <xf numFmtId="0" fontId="3" fillId="5" borderId="233" xfId="2" applyNumberFormat="1" applyFont="1" applyFill="1" applyBorder="1" applyAlignment="1">
      <alignment horizontal="center" vertical="center" wrapText="1" shrinkToFit="1"/>
    </xf>
    <xf numFmtId="0" fontId="4" fillId="5" borderId="26" xfId="2" applyFont="1" applyFill="1" applyBorder="1" applyAlignment="1">
      <alignment vertical="center" wrapText="1"/>
    </xf>
    <xf numFmtId="0" fontId="4" fillId="5" borderId="103" xfId="2" applyFont="1" applyFill="1" applyBorder="1" applyAlignment="1">
      <alignment vertical="center" wrapText="1"/>
    </xf>
    <xf numFmtId="0" fontId="4" fillId="5" borderId="95" xfId="2" applyFont="1" applyFill="1" applyBorder="1" applyAlignment="1">
      <alignment vertical="center" wrapText="1"/>
    </xf>
    <xf numFmtId="0" fontId="5" fillId="5" borderId="95" xfId="2" applyNumberFormat="1" applyFont="1" applyFill="1" applyBorder="1" applyAlignment="1">
      <alignment vertical="center" wrapText="1" shrinkToFit="1"/>
    </xf>
    <xf numFmtId="2" fontId="5" fillId="5" borderId="95" xfId="2" applyNumberFormat="1" applyFont="1" applyFill="1" applyBorder="1" applyAlignment="1">
      <alignment vertical="center" wrapText="1" shrinkToFit="1"/>
    </xf>
    <xf numFmtId="0" fontId="4" fillId="5" borderId="234" xfId="2" applyNumberFormat="1" applyFont="1" applyFill="1" applyBorder="1" applyAlignment="1">
      <alignment horizontal="center" vertical="center" wrapText="1" shrinkToFit="1"/>
    </xf>
    <xf numFmtId="0" fontId="14" fillId="5" borderId="103" xfId="0" applyFont="1" applyFill="1" applyBorder="1" applyAlignment="1">
      <alignment vertical="center" wrapText="1" shrinkToFit="1"/>
    </xf>
    <xf numFmtId="0" fontId="6" fillId="5" borderId="53" xfId="2" applyNumberFormat="1" applyFont="1" applyFill="1" applyBorder="1" applyAlignment="1">
      <alignment horizontal="center" vertical="center" wrapText="1" shrinkToFit="1"/>
    </xf>
    <xf numFmtId="0" fontId="6" fillId="5" borderId="66" xfId="2" applyFont="1" applyFill="1" applyBorder="1" applyAlignment="1">
      <alignment horizontal="center" vertical="center"/>
    </xf>
    <xf numFmtId="165" fontId="6" fillId="5" borderId="0" xfId="2" applyNumberFormat="1" applyFont="1" applyFill="1" applyBorder="1" applyAlignment="1">
      <alignment horizontal="center" vertical="center"/>
    </xf>
    <xf numFmtId="0" fontId="4" fillId="5" borderId="11" xfId="2" applyFont="1" applyFill="1" applyBorder="1" applyAlignment="1">
      <alignment vertical="center" wrapText="1" shrinkToFit="1"/>
    </xf>
    <xf numFmtId="4" fontId="6" fillId="5" borderId="180" xfId="2" applyNumberFormat="1" applyFont="1" applyFill="1" applyBorder="1" applyAlignment="1">
      <alignment horizontal="center" vertical="center"/>
    </xf>
    <xf numFmtId="0" fontId="6" fillId="5" borderId="235" xfId="2" applyNumberFormat="1" applyFont="1" applyFill="1" applyBorder="1" applyAlignment="1">
      <alignment horizontal="center" vertical="center" wrapText="1" shrinkToFit="1"/>
    </xf>
    <xf numFmtId="0" fontId="6" fillId="5" borderId="219" xfId="2" applyFont="1" applyFill="1" applyBorder="1" applyAlignment="1">
      <alignment horizontal="center" vertical="center" wrapText="1" shrinkToFit="1"/>
    </xf>
    <xf numFmtId="4" fontId="6" fillId="5" borderId="181" xfId="2" applyNumberFormat="1" applyFont="1" applyFill="1" applyBorder="1" applyAlignment="1">
      <alignment horizontal="center" vertical="center"/>
    </xf>
    <xf numFmtId="4" fontId="6" fillId="5" borderId="230" xfId="2" applyNumberFormat="1" applyFont="1" applyFill="1" applyBorder="1" applyAlignment="1">
      <alignment horizontal="center" vertical="center"/>
    </xf>
    <xf numFmtId="2" fontId="6" fillId="5" borderId="181" xfId="2" applyNumberFormat="1" applyFont="1" applyFill="1" applyBorder="1" applyAlignment="1">
      <alignment horizontal="center" vertical="center"/>
    </xf>
    <xf numFmtId="2" fontId="6" fillId="5" borderId="185" xfId="2" applyNumberFormat="1" applyFont="1" applyFill="1" applyBorder="1" applyAlignment="1">
      <alignment horizontal="center" vertical="center"/>
    </xf>
    <xf numFmtId="2" fontId="6" fillId="5" borderId="230" xfId="2" applyNumberFormat="1" applyFont="1" applyFill="1" applyBorder="1" applyAlignment="1">
      <alignment horizontal="center" vertical="center"/>
    </xf>
    <xf numFmtId="4" fontId="4" fillId="5" borderId="3" xfId="2" applyNumberFormat="1" applyFont="1" applyFill="1" applyBorder="1" applyAlignment="1">
      <alignment horizontal="center" vertical="center"/>
    </xf>
    <xf numFmtId="0" fontId="4" fillId="5" borderId="166" xfId="2" applyFont="1" applyFill="1" applyBorder="1" applyAlignment="1">
      <alignment horizontal="center" vertical="center" wrapText="1"/>
    </xf>
    <xf numFmtId="0" fontId="4" fillId="5" borderId="144" xfId="2" applyNumberFormat="1" applyFont="1" applyFill="1" applyBorder="1" applyAlignment="1">
      <alignment horizontal="center" vertical="center" wrapText="1" shrinkToFit="1"/>
    </xf>
    <xf numFmtId="4" fontId="4" fillId="5" borderId="9" xfId="2" applyNumberFormat="1" applyFont="1" applyFill="1" applyBorder="1" applyAlignment="1">
      <alignment horizontal="center" vertical="center"/>
    </xf>
    <xf numFmtId="4" fontId="4" fillId="5" borderId="6" xfId="2" applyNumberFormat="1" applyFont="1" applyFill="1" applyBorder="1" applyAlignment="1">
      <alignment horizontal="center" vertical="center"/>
    </xf>
    <xf numFmtId="0" fontId="4" fillId="5" borderId="14" xfId="2" applyFont="1" applyFill="1" applyBorder="1" applyAlignment="1">
      <alignment vertical="center" wrapText="1" shrinkToFit="1"/>
    </xf>
    <xf numFmtId="4" fontId="4" fillId="5" borderId="14" xfId="2" applyNumberFormat="1" applyFont="1" applyFill="1" applyBorder="1" applyAlignment="1">
      <alignment horizontal="center" vertical="center"/>
    </xf>
    <xf numFmtId="0" fontId="5" fillId="5" borderId="42" xfId="2" applyFont="1" applyFill="1" applyBorder="1" applyAlignment="1">
      <alignment vertical="center" wrapText="1"/>
    </xf>
    <xf numFmtId="0" fontId="6" fillId="5" borderId="17" xfId="2" applyFont="1" applyFill="1" applyBorder="1" applyAlignment="1">
      <alignment vertical="center" wrapText="1" shrinkToFit="1"/>
    </xf>
    <xf numFmtId="0" fontId="6" fillId="5" borderId="222" xfId="2" applyFont="1" applyFill="1" applyBorder="1" applyAlignment="1">
      <alignment horizontal="center" vertical="center" wrapText="1"/>
    </xf>
    <xf numFmtId="0" fontId="4" fillId="5" borderId="78" xfId="2" applyFont="1" applyFill="1" applyBorder="1" applyAlignment="1">
      <alignment horizontal="center" vertical="center" wrapText="1" shrinkToFit="1"/>
    </xf>
    <xf numFmtId="0" fontId="4" fillId="5" borderId="236" xfId="2" applyFont="1" applyFill="1" applyBorder="1" applyAlignment="1">
      <alignment horizontal="center" vertical="center" wrapText="1"/>
    </xf>
    <xf numFmtId="2" fontId="4" fillId="5" borderId="236" xfId="2" applyNumberFormat="1" applyFont="1" applyFill="1" applyBorder="1" applyAlignment="1">
      <alignment horizontal="center" vertical="center"/>
    </xf>
    <xf numFmtId="2" fontId="4" fillId="5" borderId="237" xfId="2" applyNumberFormat="1" applyFont="1" applyFill="1" applyBorder="1" applyAlignment="1">
      <alignment horizontal="center" vertical="center"/>
    </xf>
    <xf numFmtId="2" fontId="5" fillId="5" borderId="179" xfId="2" applyNumberFormat="1" applyFont="1" applyFill="1" applyBorder="1" applyAlignment="1">
      <alignment horizontal="center" vertical="center"/>
    </xf>
    <xf numFmtId="2" fontId="5" fillId="5" borderId="180" xfId="2" applyNumberFormat="1" applyFont="1" applyFill="1" applyBorder="1" applyAlignment="1">
      <alignment horizontal="center" vertical="center"/>
    </xf>
    <xf numFmtId="0" fontId="52" fillId="5" borderId="107" xfId="2" applyNumberFormat="1" applyFont="1" applyFill="1" applyBorder="1" applyAlignment="1">
      <alignment horizontal="center" vertical="center" wrapText="1" shrinkToFit="1"/>
    </xf>
    <xf numFmtId="0" fontId="52" fillId="5" borderId="107" xfId="2" applyFont="1" applyFill="1" applyBorder="1" applyAlignment="1">
      <alignment horizontal="center" vertical="center" wrapText="1" shrinkToFit="1"/>
    </xf>
    <xf numFmtId="0" fontId="52" fillId="5" borderId="107" xfId="2" applyFont="1" applyFill="1" applyBorder="1" applyAlignment="1">
      <alignment horizontal="center" vertical="center" wrapText="1"/>
    </xf>
    <xf numFmtId="2" fontId="52" fillId="5" borderId="61" xfId="2" applyNumberFormat="1" applyFont="1" applyFill="1" applyBorder="1" applyAlignment="1">
      <alignment horizontal="center" vertical="center"/>
    </xf>
    <xf numFmtId="2" fontId="52" fillId="5" borderId="107" xfId="2" applyNumberFormat="1" applyFont="1" applyFill="1" applyBorder="1" applyAlignment="1">
      <alignment horizontal="center" vertical="center"/>
    </xf>
    <xf numFmtId="168" fontId="52" fillId="5" borderId="107" xfId="4" applyNumberFormat="1" applyFont="1" applyFill="1" applyBorder="1" applyAlignment="1">
      <alignment horizontal="center" vertical="center"/>
    </xf>
    <xf numFmtId="0" fontId="7" fillId="5" borderId="0" xfId="2" applyNumberFormat="1" applyFont="1" applyFill="1" applyBorder="1" applyAlignment="1">
      <alignment vertical="center" wrapText="1" shrinkToFit="1"/>
    </xf>
    <xf numFmtId="0" fontId="4" fillId="5" borderId="36" xfId="2" applyFont="1" applyFill="1" applyBorder="1" applyAlignment="1">
      <alignment vertical="center" wrapText="1"/>
    </xf>
    <xf numFmtId="0" fontId="4" fillId="5" borderId="36" xfId="2" applyFont="1" applyFill="1" applyBorder="1" applyAlignment="1">
      <alignment vertical="center"/>
    </xf>
    <xf numFmtId="0" fontId="4" fillId="5" borderId="36" xfId="2" applyFont="1" applyFill="1" applyBorder="1" applyAlignment="1">
      <alignment horizontal="center" vertical="center" wrapText="1"/>
    </xf>
    <xf numFmtId="0" fontId="4" fillId="5" borderId="0" xfId="2" applyFont="1" applyFill="1" applyBorder="1" applyAlignment="1">
      <alignment vertical="center" wrapText="1"/>
    </xf>
    <xf numFmtId="0" fontId="4" fillId="5" borderId="0" xfId="2" applyFont="1" applyFill="1" applyAlignment="1">
      <alignment vertical="center" wrapText="1"/>
    </xf>
    <xf numFmtId="0" fontId="14" fillId="0" borderId="26" xfId="0" applyFont="1" applyFill="1" applyBorder="1" applyAlignment="1">
      <alignment horizontal="left" vertical="center" wrapText="1" shrinkToFit="1"/>
    </xf>
    <xf numFmtId="0" fontId="4" fillId="0" borderId="95" xfId="2" applyNumberFormat="1" applyFont="1" applyFill="1" applyBorder="1" applyAlignment="1">
      <alignment horizontal="left" vertical="center" wrapText="1" shrinkToFit="1"/>
    </xf>
    <xf numFmtId="0" fontId="4" fillId="0" borderId="26" xfId="2" applyNumberFormat="1" applyFont="1" applyFill="1" applyBorder="1" applyAlignment="1">
      <alignment horizontal="left" vertical="center" wrapText="1" shrinkToFit="1"/>
    </xf>
    <xf numFmtId="0" fontId="14" fillId="0" borderId="26" xfId="0" applyNumberFormat="1" applyFont="1" applyFill="1" applyBorder="1" applyAlignment="1">
      <alignment horizontal="left" vertical="center" wrapText="1" shrinkToFit="1"/>
    </xf>
    <xf numFmtId="0" fontId="3" fillId="5" borderId="0" xfId="2" applyFont="1" applyFill="1" applyBorder="1" applyAlignment="1">
      <alignment vertical="center" wrapText="1"/>
    </xf>
    <xf numFmtId="0" fontId="3" fillId="5" borderId="51" xfId="2" applyFont="1" applyFill="1" applyBorder="1" applyAlignment="1">
      <alignment vertical="center" wrapText="1"/>
    </xf>
    <xf numFmtId="0" fontId="6" fillId="5" borderId="65" xfId="2" applyNumberFormat="1" applyFont="1" applyFill="1" applyBorder="1" applyAlignment="1">
      <alignment vertical="center" wrapText="1" shrinkToFit="1"/>
    </xf>
    <xf numFmtId="0" fontId="6" fillId="5" borderId="170" xfId="2" applyNumberFormat="1" applyFont="1" applyFill="1" applyBorder="1" applyAlignment="1">
      <alignment vertical="center" wrapText="1" shrinkToFit="1"/>
    </xf>
    <xf numFmtId="0" fontId="7" fillId="5" borderId="238" xfId="2" applyFont="1" applyFill="1" applyBorder="1" applyAlignment="1">
      <alignment horizontal="center" vertical="center" wrapText="1" shrinkToFit="1"/>
    </xf>
    <xf numFmtId="0" fontId="4" fillId="5" borderId="170" xfId="2" applyNumberFormat="1" applyFont="1" applyFill="1" applyBorder="1" applyAlignment="1">
      <alignment vertical="center" wrapText="1" shrinkToFit="1"/>
    </xf>
    <xf numFmtId="0" fontId="4" fillId="0" borderId="156" xfId="2" applyNumberFormat="1" applyFont="1" applyFill="1" applyBorder="1" applyAlignment="1">
      <alignment horizontal="center" vertical="center" wrapText="1" shrinkToFit="1"/>
    </xf>
    <xf numFmtId="0" fontId="8" fillId="5" borderId="108" xfId="2" applyFont="1" applyFill="1" applyBorder="1" applyAlignment="1">
      <alignment horizontal="center" vertical="center" wrapText="1" shrinkToFit="1"/>
    </xf>
    <xf numFmtId="0" fontId="4" fillId="5" borderId="51" xfId="2" applyFont="1" applyFill="1" applyBorder="1" applyAlignment="1">
      <alignment vertical="center" wrapText="1"/>
    </xf>
    <xf numFmtId="0" fontId="6" fillId="0" borderId="5" xfId="2" applyFont="1" applyFill="1" applyBorder="1" applyAlignment="1">
      <alignment horizontal="center" vertical="center"/>
    </xf>
    <xf numFmtId="0" fontId="6" fillId="0" borderId="5" xfId="2" applyFont="1" applyFill="1" applyBorder="1" applyAlignment="1">
      <alignment horizontal="center" vertical="center" wrapText="1"/>
    </xf>
    <xf numFmtId="0" fontId="6" fillId="0" borderId="239" xfId="2" applyFont="1" applyFill="1" applyBorder="1" applyAlignment="1">
      <alignment horizontal="center" vertical="center" wrapText="1"/>
    </xf>
    <xf numFmtId="0" fontId="6" fillId="0" borderId="140" xfId="2" applyFont="1" applyFill="1" applyBorder="1" applyAlignment="1">
      <alignment horizontal="center" vertical="center" wrapText="1"/>
    </xf>
    <xf numFmtId="0" fontId="6" fillId="0" borderId="240" xfId="2" applyFont="1" applyFill="1" applyBorder="1" applyAlignment="1">
      <alignment horizontal="center" vertical="center" wrapText="1"/>
    </xf>
    <xf numFmtId="0" fontId="3" fillId="5" borderId="0" xfId="2" applyFont="1" applyFill="1" applyBorder="1" applyAlignment="1">
      <alignment vertical="center"/>
    </xf>
    <xf numFmtId="0" fontId="4" fillId="5" borderId="241" xfId="2" applyNumberFormat="1" applyFont="1" applyFill="1" applyBorder="1" applyAlignment="1">
      <alignment horizontal="left" vertical="center" wrapText="1" shrinkToFit="1"/>
    </xf>
    <xf numFmtId="0" fontId="4" fillId="5" borderId="242" xfId="2" applyNumberFormat="1" applyFont="1" applyFill="1" applyBorder="1" applyAlignment="1">
      <alignment horizontal="left" vertical="center" wrapText="1" shrinkToFit="1"/>
    </xf>
    <xf numFmtId="0" fontId="4" fillId="5" borderId="243" xfId="2" applyFont="1" applyFill="1" applyBorder="1" applyAlignment="1">
      <alignment horizontal="center" vertical="center" wrapText="1"/>
    </xf>
    <xf numFmtId="0" fontId="12" fillId="5" borderId="134" xfId="2" applyNumberFormat="1" applyFont="1" applyFill="1" applyBorder="1" applyAlignment="1">
      <alignment horizontal="center" vertical="center" wrapText="1" shrinkToFit="1"/>
    </xf>
    <xf numFmtId="0" fontId="40" fillId="5" borderId="26" xfId="2" applyFont="1" applyFill="1" applyBorder="1" applyAlignment="1">
      <alignment horizontal="center" vertical="center" wrapText="1"/>
    </xf>
    <xf numFmtId="0" fontId="35" fillId="5" borderId="0" xfId="0" applyFont="1" applyFill="1" applyBorder="1" applyAlignment="1">
      <alignment horizontal="left" vertical="center"/>
    </xf>
    <xf numFmtId="0" fontId="35" fillId="0" borderId="0" xfId="0" applyFont="1" applyFill="1" applyBorder="1" applyAlignment="1">
      <alignment horizontal="left" vertical="center"/>
    </xf>
    <xf numFmtId="0" fontId="60" fillId="5" borderId="26" xfId="2" applyFont="1" applyFill="1" applyBorder="1" applyAlignment="1">
      <alignment horizontal="center" vertical="center" wrapText="1"/>
    </xf>
    <xf numFmtId="0" fontId="61" fillId="0" borderId="0" xfId="0" applyFont="1" applyFill="1" applyBorder="1" applyAlignment="1">
      <alignment vertical="center"/>
    </xf>
    <xf numFmtId="0" fontId="21" fillId="0" borderId="0" xfId="0" applyFont="1" applyFill="1" applyBorder="1" applyAlignment="1">
      <alignment vertical="center"/>
    </xf>
    <xf numFmtId="0" fontId="61" fillId="5" borderId="0" xfId="2" applyNumberFormat="1" applyFont="1" applyFill="1" applyBorder="1" applyAlignment="1">
      <alignment horizontal="center" vertical="center" wrapText="1" shrinkToFit="1"/>
    </xf>
    <xf numFmtId="0" fontId="3" fillId="0" borderId="0" xfId="2" applyFont="1" applyFill="1" applyBorder="1" applyAlignment="1">
      <alignment vertical="center"/>
    </xf>
    <xf numFmtId="0" fontId="5" fillId="5" borderId="54" xfId="2" applyNumberFormat="1" applyFont="1" applyFill="1" applyBorder="1" applyAlignment="1">
      <alignment horizontal="center" vertical="center" wrapText="1" shrinkToFit="1"/>
    </xf>
    <xf numFmtId="0" fontId="5" fillId="5" borderId="55" xfId="2" applyNumberFormat="1" applyFont="1" applyFill="1" applyBorder="1" applyAlignment="1">
      <alignment horizontal="center" vertical="center" wrapText="1" shrinkToFit="1"/>
    </xf>
    <xf numFmtId="0" fontId="6" fillId="5" borderId="149" xfId="2" applyNumberFormat="1" applyFont="1" applyFill="1" applyBorder="1" applyAlignment="1">
      <alignment horizontal="center" vertical="center" wrapText="1" shrinkToFit="1"/>
    </xf>
    <xf numFmtId="0" fontId="6" fillId="5" borderId="150" xfId="2" applyNumberFormat="1" applyFont="1" applyFill="1" applyBorder="1" applyAlignment="1">
      <alignment horizontal="center" vertical="center" wrapText="1" shrinkToFit="1"/>
    </xf>
    <xf numFmtId="0" fontId="6" fillId="5" borderId="151" xfId="2" applyNumberFormat="1" applyFont="1" applyFill="1" applyBorder="1" applyAlignment="1">
      <alignment horizontal="center" vertical="center" wrapText="1" shrinkToFit="1"/>
    </xf>
    <xf numFmtId="0" fontId="6" fillId="5" borderId="126" xfId="2" applyNumberFormat="1" applyFont="1" applyFill="1" applyBorder="1" applyAlignment="1">
      <alignment horizontal="center" vertical="center" wrapText="1" shrinkToFit="1"/>
    </xf>
    <xf numFmtId="0" fontId="6" fillId="5" borderId="127" xfId="2" applyNumberFormat="1" applyFont="1" applyFill="1" applyBorder="1" applyAlignment="1">
      <alignment horizontal="center" vertical="center" wrapText="1" shrinkToFit="1"/>
    </xf>
    <xf numFmtId="0" fontId="6" fillId="5" borderId="128" xfId="2" applyNumberFormat="1" applyFont="1" applyFill="1" applyBorder="1" applyAlignment="1">
      <alignment horizontal="center" vertical="center" wrapText="1" shrinkToFit="1"/>
    </xf>
    <xf numFmtId="0" fontId="6" fillId="5" borderId="129" xfId="2" applyNumberFormat="1" applyFont="1" applyFill="1" applyBorder="1" applyAlignment="1">
      <alignment horizontal="center" vertical="center" wrapText="1" shrinkToFit="1"/>
    </xf>
    <xf numFmtId="0" fontId="6" fillId="5" borderId="130" xfId="2" applyNumberFormat="1" applyFont="1" applyFill="1" applyBorder="1" applyAlignment="1">
      <alignment horizontal="center" vertical="center" wrapText="1" shrinkToFit="1"/>
    </xf>
    <xf numFmtId="0" fontId="6" fillId="5" borderId="56" xfId="2" applyNumberFormat="1" applyFont="1" applyFill="1" applyBorder="1" applyAlignment="1">
      <alignment horizontal="center" vertical="center" wrapText="1" shrinkToFit="1"/>
    </xf>
    <xf numFmtId="0" fontId="6" fillId="5" borderId="141" xfId="2" applyNumberFormat="1" applyFont="1" applyFill="1" applyBorder="1" applyAlignment="1">
      <alignment horizontal="center" vertical="center" wrapText="1" shrinkToFit="1"/>
    </xf>
    <xf numFmtId="0" fontId="5" fillId="5" borderId="54" xfId="2" applyNumberFormat="1" applyFont="1" applyFill="1" applyBorder="1" applyAlignment="1">
      <alignment horizontal="center" vertical="center" shrinkToFit="1"/>
    </xf>
    <xf numFmtId="0" fontId="5" fillId="5" borderId="55" xfId="2" applyNumberFormat="1" applyFont="1" applyFill="1" applyBorder="1" applyAlignment="1">
      <alignment horizontal="center" vertical="center" shrinkToFit="1"/>
    </xf>
    <xf numFmtId="0" fontId="5" fillId="5" borderId="125" xfId="2" applyNumberFormat="1" applyFont="1" applyFill="1" applyBorder="1" applyAlignment="1">
      <alignment horizontal="center" vertical="center" shrinkToFit="1"/>
    </xf>
    <xf numFmtId="0" fontId="5" fillId="5" borderId="52" xfId="2" applyNumberFormat="1" applyFont="1" applyFill="1" applyBorder="1" applyAlignment="1">
      <alignment horizontal="center" vertical="center" wrapText="1" shrinkToFit="1"/>
    </xf>
    <xf numFmtId="0" fontId="5" fillId="5" borderId="53" xfId="2" applyNumberFormat="1" applyFont="1" applyFill="1" applyBorder="1" applyAlignment="1">
      <alignment horizontal="center" vertical="center" wrapText="1" shrinkToFit="1"/>
    </xf>
    <xf numFmtId="0" fontId="5" fillId="5" borderId="116" xfId="2" applyNumberFormat="1" applyFont="1" applyFill="1" applyBorder="1" applyAlignment="1">
      <alignment horizontal="center" vertical="center" wrapText="1" shrinkToFit="1"/>
    </xf>
    <xf numFmtId="0" fontId="6" fillId="5" borderId="98" xfId="2" applyNumberFormat="1" applyFont="1" applyFill="1" applyBorder="1" applyAlignment="1">
      <alignment horizontal="center" vertical="center" wrapText="1" shrinkToFit="1"/>
    </xf>
    <xf numFmtId="0" fontId="6" fillId="5" borderId="43" xfId="2" applyNumberFormat="1" applyFont="1" applyFill="1" applyBorder="1" applyAlignment="1">
      <alignment horizontal="center" vertical="center" wrapText="1" shrinkToFit="1"/>
    </xf>
    <xf numFmtId="0" fontId="6" fillId="5" borderId="246" xfId="2" applyNumberFormat="1" applyFont="1" applyFill="1" applyBorder="1" applyAlignment="1">
      <alignment horizontal="center" vertical="center" wrapText="1" shrinkToFit="1"/>
    </xf>
    <xf numFmtId="0" fontId="6" fillId="5" borderId="103" xfId="2" applyNumberFormat="1" applyFont="1" applyFill="1" applyBorder="1" applyAlignment="1">
      <alignment horizontal="center" vertical="center" wrapText="1" shrinkToFit="1"/>
    </xf>
    <xf numFmtId="2" fontId="11" fillId="5" borderId="0" xfId="2" applyNumberFormat="1" applyFont="1" applyFill="1" applyAlignment="1">
      <alignment horizontal="right" vertical="center" wrapText="1"/>
    </xf>
    <xf numFmtId="0" fontId="6" fillId="5" borderId="132" xfId="2" applyNumberFormat="1" applyFont="1" applyFill="1" applyBorder="1" applyAlignment="1">
      <alignment horizontal="center" vertical="center" wrapText="1" shrinkToFit="1"/>
    </xf>
    <xf numFmtId="0" fontId="6" fillId="5" borderId="133" xfId="2" applyNumberFormat="1" applyFont="1" applyFill="1" applyBorder="1" applyAlignment="1">
      <alignment horizontal="center" vertical="center" wrapText="1" shrinkToFit="1"/>
    </xf>
    <xf numFmtId="0" fontId="6" fillId="5" borderId="134" xfId="2" applyNumberFormat="1" applyFont="1" applyFill="1" applyBorder="1" applyAlignment="1">
      <alignment horizontal="center" vertical="center" wrapText="1" shrinkToFit="1"/>
    </xf>
    <xf numFmtId="0" fontId="6" fillId="5" borderId="135" xfId="2" applyNumberFormat="1" applyFont="1" applyFill="1" applyBorder="1" applyAlignment="1">
      <alignment horizontal="center" vertical="center" wrapText="1" shrinkToFit="1"/>
    </xf>
    <xf numFmtId="0" fontId="6" fillId="5" borderId="136" xfId="2" applyNumberFormat="1" applyFont="1" applyFill="1" applyBorder="1" applyAlignment="1">
      <alignment horizontal="center" vertical="center" wrapText="1" shrinkToFit="1"/>
    </xf>
    <xf numFmtId="0" fontId="6" fillId="5" borderId="137" xfId="2" applyNumberFormat="1" applyFont="1" applyFill="1" applyBorder="1" applyAlignment="1">
      <alignment horizontal="center" vertical="center" wrapText="1" shrinkToFit="1"/>
    </xf>
    <xf numFmtId="0" fontId="5" fillId="5" borderId="66" xfId="2" applyNumberFormat="1" applyFont="1" applyFill="1" applyBorder="1" applyAlignment="1">
      <alignment horizontal="center" vertical="center" shrinkToFit="1"/>
    </xf>
    <xf numFmtId="0" fontId="5" fillId="5" borderId="0" xfId="2" applyNumberFormat="1" applyFont="1" applyFill="1" applyBorder="1" applyAlignment="1">
      <alignment horizontal="center" vertical="center" shrinkToFit="1"/>
    </xf>
    <xf numFmtId="0" fontId="5" fillId="5" borderId="138" xfId="2" applyNumberFormat="1" applyFont="1" applyFill="1" applyBorder="1" applyAlignment="1">
      <alignment horizontal="center" vertical="center" shrinkToFit="1"/>
    </xf>
    <xf numFmtId="0" fontId="6" fillId="5" borderId="66" xfId="2" applyNumberFormat="1" applyFont="1" applyFill="1" applyBorder="1" applyAlignment="1">
      <alignment horizontal="center" vertical="center" wrapText="1" shrinkToFit="1"/>
    </xf>
    <xf numFmtId="0" fontId="6" fillId="5" borderId="0" xfId="2" applyNumberFormat="1" applyFont="1" applyFill="1" applyBorder="1" applyAlignment="1">
      <alignment horizontal="center" vertical="center" wrapText="1" shrinkToFit="1"/>
    </xf>
    <xf numFmtId="0" fontId="6" fillId="5" borderId="138" xfId="2" applyNumberFormat="1" applyFont="1" applyFill="1" applyBorder="1" applyAlignment="1">
      <alignment horizontal="center" vertical="center" wrapText="1" shrinkToFit="1"/>
    </xf>
    <xf numFmtId="0" fontId="6" fillId="5" borderId="254" xfId="2" applyNumberFormat="1" applyFont="1" applyFill="1" applyBorder="1" applyAlignment="1">
      <alignment horizontal="center" vertical="center" wrapText="1" shrinkToFit="1"/>
    </xf>
    <xf numFmtId="0" fontId="6" fillId="5" borderId="157" xfId="2" applyNumberFormat="1" applyFont="1" applyFill="1" applyBorder="1" applyAlignment="1">
      <alignment horizontal="center" vertical="center" wrapText="1" shrinkToFit="1"/>
    </xf>
    <xf numFmtId="0" fontId="5" fillId="5" borderId="161" xfId="2" applyNumberFormat="1" applyFont="1" applyFill="1" applyBorder="1" applyAlignment="1">
      <alignment horizontal="center" vertical="center" wrapText="1" shrinkToFit="1"/>
    </xf>
    <xf numFmtId="0" fontId="5" fillId="5" borderId="162" xfId="2" applyNumberFormat="1" applyFont="1" applyFill="1" applyBorder="1" applyAlignment="1">
      <alignment horizontal="center" vertical="center" wrapText="1" shrinkToFit="1"/>
    </xf>
    <xf numFmtId="0" fontId="5" fillId="5" borderId="159" xfId="2" applyNumberFormat="1" applyFont="1" applyFill="1" applyBorder="1" applyAlignment="1">
      <alignment horizontal="center" vertical="center" wrapText="1" shrinkToFit="1"/>
    </xf>
    <xf numFmtId="0" fontId="5" fillId="5" borderId="68" xfId="2" applyNumberFormat="1" applyFont="1" applyFill="1" applyBorder="1" applyAlignment="1">
      <alignment horizontal="center" vertical="center" wrapText="1" shrinkToFit="1"/>
    </xf>
    <xf numFmtId="0" fontId="5" fillId="5" borderId="17" xfId="2" applyNumberFormat="1" applyFont="1" applyFill="1" applyBorder="1" applyAlignment="1">
      <alignment horizontal="center" vertical="center" wrapText="1" shrinkToFit="1"/>
    </xf>
    <xf numFmtId="0" fontId="5" fillId="5" borderId="3" xfId="2" applyNumberFormat="1" applyFont="1" applyFill="1" applyBorder="1" applyAlignment="1">
      <alignment horizontal="center" vertical="center" wrapText="1" shrinkToFit="1"/>
    </xf>
    <xf numFmtId="0" fontId="6" fillId="5" borderId="13" xfId="2" applyNumberFormat="1" applyFont="1" applyFill="1" applyBorder="1" applyAlignment="1">
      <alignment horizontal="center" vertical="center" wrapText="1" shrinkToFit="1"/>
    </xf>
    <xf numFmtId="0" fontId="6" fillId="5" borderId="154" xfId="2" applyNumberFormat="1" applyFont="1" applyFill="1" applyBorder="1" applyAlignment="1">
      <alignment horizontal="center" vertical="center" wrapText="1" shrinkToFit="1"/>
    </xf>
    <xf numFmtId="0" fontId="6" fillId="5" borderId="26" xfId="2" applyNumberFormat="1" applyFont="1" applyFill="1" applyBorder="1" applyAlignment="1">
      <alignment horizontal="center" vertical="center" wrapText="1" shrinkToFit="1"/>
    </xf>
    <xf numFmtId="0" fontId="6" fillId="5" borderId="141" xfId="2" applyFont="1" applyFill="1" applyBorder="1" applyAlignment="1">
      <alignment horizontal="center" vertical="center" wrapText="1" shrinkToFit="1"/>
    </xf>
    <xf numFmtId="0" fontId="6" fillId="5" borderId="142" xfId="2" applyFont="1" applyFill="1" applyBorder="1" applyAlignment="1">
      <alignment horizontal="center" vertical="center" wrapText="1" shrinkToFit="1"/>
    </xf>
    <xf numFmtId="0" fontId="57" fillId="5" borderId="0" xfId="2" applyNumberFormat="1" applyFont="1" applyFill="1" applyBorder="1" applyAlignment="1">
      <alignment horizontal="left" vertical="center" wrapText="1" shrinkToFit="1"/>
    </xf>
    <xf numFmtId="0" fontId="61" fillId="5" borderId="0" xfId="2" applyNumberFormat="1" applyFont="1" applyFill="1" applyBorder="1" applyAlignment="1">
      <alignment horizontal="center" vertical="center" wrapText="1" shrinkToFit="1"/>
    </xf>
    <xf numFmtId="0" fontId="7" fillId="5" borderId="0" xfId="2" applyNumberFormat="1" applyFont="1" applyFill="1" applyBorder="1" applyAlignment="1">
      <alignment horizontal="center" vertical="center" wrapText="1" shrinkToFit="1"/>
    </xf>
    <xf numFmtId="0" fontId="57" fillId="5" borderId="0" xfId="2" applyNumberFormat="1" applyFont="1" applyFill="1" applyBorder="1" applyAlignment="1">
      <alignment horizontal="center" vertical="center" wrapText="1" shrinkToFit="1"/>
    </xf>
    <xf numFmtId="4" fontId="21" fillId="5" borderId="0" xfId="0" applyNumberFormat="1" applyFont="1" applyFill="1" applyBorder="1" applyAlignment="1">
      <alignment horizontal="center" vertical="center"/>
    </xf>
    <xf numFmtId="0" fontId="35" fillId="5" borderId="0" xfId="0" applyFont="1" applyFill="1" applyBorder="1" applyAlignment="1">
      <alignment horizontal="left" vertical="center"/>
    </xf>
    <xf numFmtId="0" fontId="4" fillId="5" borderId="0" xfId="2" applyFont="1" applyFill="1" applyBorder="1" applyAlignment="1">
      <alignment horizontal="left" vertical="center"/>
    </xf>
    <xf numFmtId="0" fontId="34" fillId="5" borderId="0" xfId="2" applyNumberFormat="1" applyFont="1" applyFill="1" applyBorder="1" applyAlignment="1">
      <alignment horizontal="left" vertical="center" wrapText="1" shrinkToFit="1"/>
    </xf>
    <xf numFmtId="0" fontId="10" fillId="5" borderId="0" xfId="2" applyFont="1" applyFill="1" applyBorder="1" applyAlignment="1">
      <alignment horizontal="left" vertical="center"/>
    </xf>
    <xf numFmtId="0" fontId="34" fillId="5" borderId="96" xfId="2" applyNumberFormat="1" applyFont="1" applyFill="1" applyBorder="1" applyAlignment="1">
      <alignment horizontal="center" vertical="center" wrapText="1" shrinkToFit="1"/>
    </xf>
    <xf numFmtId="0" fontId="34" fillId="5" borderId="61" xfId="2" applyNumberFormat="1" applyFont="1" applyFill="1" applyBorder="1" applyAlignment="1">
      <alignment horizontal="center" vertical="center" wrapText="1" shrinkToFit="1"/>
    </xf>
    <xf numFmtId="0" fontId="34" fillId="5" borderId="244" xfId="2" applyNumberFormat="1" applyFont="1" applyFill="1" applyBorder="1" applyAlignment="1">
      <alignment horizontal="center" vertical="center" wrapText="1" shrinkToFit="1"/>
    </xf>
    <xf numFmtId="0" fontId="6" fillId="5" borderId="68" xfId="2" applyNumberFormat="1" applyFont="1" applyFill="1" applyBorder="1" applyAlignment="1">
      <alignment horizontal="center" vertical="center" wrapText="1" shrinkToFit="1"/>
    </xf>
    <xf numFmtId="0" fontId="6" fillId="5" borderId="17" xfId="2" applyNumberFormat="1" applyFont="1" applyFill="1" applyBorder="1" applyAlignment="1">
      <alignment horizontal="center" vertical="center" wrapText="1" shrinkToFit="1"/>
    </xf>
    <xf numFmtId="0" fontId="6" fillId="5" borderId="245" xfId="2" applyNumberFormat="1" applyFont="1" applyFill="1" applyBorder="1" applyAlignment="1">
      <alignment horizontal="center" vertical="center" wrapText="1" shrinkToFit="1"/>
    </xf>
    <xf numFmtId="0" fontId="6" fillId="5" borderId="122" xfId="2" applyNumberFormat="1" applyFont="1" applyFill="1" applyBorder="1" applyAlignment="1">
      <alignment horizontal="center" vertical="center" wrapText="1" shrinkToFit="1"/>
    </xf>
    <xf numFmtId="0" fontId="7" fillId="5" borderId="0" xfId="2" applyNumberFormat="1" applyFont="1" applyFill="1" applyBorder="1" applyAlignment="1">
      <alignment horizontal="left" vertical="center" wrapText="1" shrinkToFit="1"/>
    </xf>
    <xf numFmtId="0" fontId="6" fillId="5" borderId="53" xfId="2" applyFont="1" applyFill="1" applyBorder="1" applyAlignment="1">
      <alignment horizontal="left" vertical="center" wrapText="1" shrinkToFit="1"/>
    </xf>
    <xf numFmtId="0" fontId="6" fillId="5" borderId="234" xfId="2" applyNumberFormat="1" applyFont="1" applyFill="1" applyBorder="1" applyAlignment="1">
      <alignment horizontal="center" vertical="center" wrapText="1" shrinkToFit="1"/>
    </xf>
    <xf numFmtId="0" fontId="6" fillId="5" borderId="95" xfId="2" applyNumberFormat="1" applyFont="1" applyFill="1" applyBorder="1" applyAlignment="1">
      <alignment horizontal="center" vertical="center" wrapText="1" shrinkToFit="1"/>
    </xf>
    <xf numFmtId="0" fontId="14" fillId="5" borderId="103" xfId="0" applyNumberFormat="1" applyFont="1" applyFill="1" applyBorder="1" applyAlignment="1">
      <alignment horizontal="left" vertical="center" wrapText="1" shrinkToFit="1"/>
    </xf>
    <xf numFmtId="0" fontId="14" fillId="5" borderId="95" xfId="0" applyNumberFormat="1" applyFont="1" applyFill="1" applyBorder="1" applyAlignment="1">
      <alignment horizontal="left" vertical="center" wrapText="1" shrinkToFit="1"/>
    </xf>
    <xf numFmtId="0" fontId="14" fillId="0" borderId="103" xfId="0" applyFont="1" applyFill="1" applyBorder="1" applyAlignment="1">
      <alignment horizontal="left" vertical="center" wrapText="1" shrinkToFit="1"/>
    </xf>
    <xf numFmtId="0" fontId="14" fillId="0" borderId="95" xfId="0" applyFont="1" applyFill="1" applyBorder="1" applyAlignment="1">
      <alignment horizontal="left" vertical="center" wrapText="1" shrinkToFit="1"/>
    </xf>
    <xf numFmtId="0" fontId="3" fillId="5" borderId="0" xfId="2" applyFont="1" applyFill="1" applyBorder="1" applyAlignment="1">
      <alignment horizontal="center" vertical="center"/>
    </xf>
    <xf numFmtId="0" fontId="14" fillId="5" borderId="250" xfId="2" applyFont="1" applyFill="1" applyBorder="1" applyAlignment="1">
      <alignment horizontal="center" vertical="center" wrapText="1" shrinkToFit="1"/>
    </xf>
    <xf numFmtId="0" fontId="14" fillId="5" borderId="251" xfId="2" applyFont="1" applyFill="1" applyBorder="1" applyAlignment="1">
      <alignment horizontal="center" vertical="center" wrapText="1" shrinkToFit="1"/>
    </xf>
    <xf numFmtId="0" fontId="14" fillId="5" borderId="91" xfId="2" applyFont="1" applyFill="1" applyBorder="1" applyAlignment="1">
      <alignment horizontal="center" vertical="center" wrapText="1" shrinkToFit="1"/>
    </xf>
    <xf numFmtId="0" fontId="14" fillId="5" borderId="89" xfId="2" applyFont="1" applyFill="1" applyBorder="1" applyAlignment="1">
      <alignment horizontal="center" vertical="center" wrapText="1" shrinkToFit="1"/>
    </xf>
    <xf numFmtId="0" fontId="14" fillId="5" borderId="248" xfId="2" applyFont="1" applyFill="1" applyBorder="1" applyAlignment="1">
      <alignment horizontal="center" vertical="center" wrapText="1"/>
    </xf>
    <xf numFmtId="0" fontId="14" fillId="5" borderId="2" xfId="2" applyFont="1" applyFill="1" applyBorder="1" applyAlignment="1">
      <alignment horizontal="center" vertical="center" wrapText="1"/>
    </xf>
    <xf numFmtId="0" fontId="14" fillId="5" borderId="252" xfId="2" applyFont="1" applyFill="1" applyBorder="1" applyAlignment="1">
      <alignment horizontal="center" vertical="center" wrapText="1"/>
    </xf>
    <xf numFmtId="0" fontId="14" fillId="5" borderId="247" xfId="2" applyFont="1" applyFill="1" applyBorder="1" applyAlignment="1">
      <alignment horizontal="center" vertical="center" wrapText="1"/>
    </xf>
    <xf numFmtId="0" fontId="14" fillId="5" borderId="57" xfId="2" applyFont="1" applyFill="1" applyBorder="1" applyAlignment="1">
      <alignment horizontal="center" vertical="center" wrapText="1"/>
    </xf>
    <xf numFmtId="0" fontId="14" fillId="5" borderId="49" xfId="2" applyFont="1" applyFill="1" applyBorder="1" applyAlignment="1">
      <alignment horizontal="center" vertical="center" wrapText="1"/>
    </xf>
    <xf numFmtId="2" fontId="14" fillId="5" borderId="248" xfId="2" applyNumberFormat="1" applyFont="1" applyFill="1" applyBorder="1" applyAlignment="1">
      <alignment horizontal="center" vertical="center" wrapText="1"/>
    </xf>
    <xf numFmtId="2" fontId="14" fillId="5" borderId="248" xfId="2" applyNumberFormat="1" applyFont="1" applyFill="1" applyBorder="1" applyAlignment="1">
      <alignment horizontal="center" vertical="center"/>
    </xf>
    <xf numFmtId="0" fontId="4" fillId="5" borderId="91" xfId="2" applyNumberFormat="1" applyFont="1" applyFill="1" applyBorder="1" applyAlignment="1">
      <alignment horizontal="center" vertical="center" wrapText="1" shrinkToFit="1"/>
    </xf>
    <xf numFmtId="0" fontId="4" fillId="5" borderId="89" xfId="2" applyNumberFormat="1" applyFont="1" applyFill="1" applyBorder="1" applyAlignment="1">
      <alignment horizontal="center" vertical="center" wrapText="1" shrinkToFit="1"/>
    </xf>
    <xf numFmtId="0" fontId="4" fillId="5" borderId="91" xfId="2" applyFont="1" applyFill="1" applyBorder="1" applyAlignment="1">
      <alignment horizontal="center" vertical="center" wrapText="1" shrinkToFit="1"/>
    </xf>
    <xf numFmtId="0" fontId="4" fillId="5" borderId="253" xfId="2" applyFont="1" applyFill="1" applyBorder="1" applyAlignment="1">
      <alignment horizontal="center" vertical="center" wrapText="1" shrinkToFit="1"/>
    </xf>
    <xf numFmtId="0" fontId="11" fillId="5" borderId="57" xfId="2" applyFont="1" applyFill="1" applyBorder="1" applyAlignment="1">
      <alignment horizontal="center" vertical="center" wrapText="1"/>
    </xf>
    <xf numFmtId="0" fontId="11" fillId="5" borderId="49" xfId="2" applyFont="1" applyFill="1" applyBorder="1" applyAlignment="1">
      <alignment horizontal="center" vertical="center" wrapText="1"/>
    </xf>
    <xf numFmtId="0" fontId="14" fillId="5" borderId="249" xfId="2" applyFont="1" applyFill="1" applyBorder="1" applyAlignment="1">
      <alignment horizontal="center" vertical="center" wrapText="1"/>
    </xf>
    <xf numFmtId="0" fontId="14" fillId="5" borderId="59" xfId="2" applyFont="1" applyFill="1" applyBorder="1" applyAlignment="1">
      <alignment horizontal="center" vertical="center" wrapText="1"/>
    </xf>
    <xf numFmtId="0" fontId="4" fillId="5" borderId="247" xfId="2" applyNumberFormat="1" applyFont="1" applyFill="1" applyBorder="1" applyAlignment="1">
      <alignment horizontal="center" vertical="center" wrapText="1" shrinkToFit="1"/>
    </xf>
    <xf numFmtId="0" fontId="4" fillId="5" borderId="49" xfId="2" applyNumberFormat="1" applyFont="1" applyFill="1" applyBorder="1" applyAlignment="1">
      <alignment horizontal="center" vertical="center" wrapText="1" shrinkToFit="1"/>
    </xf>
    <xf numFmtId="0" fontId="6" fillId="5" borderId="52" xfId="2" applyFont="1" applyFill="1" applyBorder="1" applyAlignment="1">
      <alignment horizontal="center" vertical="center"/>
    </xf>
    <xf numFmtId="0" fontId="6" fillId="5" borderId="53" xfId="2" applyFont="1" applyFill="1" applyBorder="1" applyAlignment="1">
      <alignment horizontal="center" vertical="center"/>
    </xf>
    <xf numFmtId="0" fontId="5" fillId="5" borderId="54" xfId="2" applyFont="1" applyFill="1" applyBorder="1" applyAlignment="1">
      <alignment horizontal="center" vertical="center" wrapText="1"/>
    </xf>
    <xf numFmtId="0" fontId="5" fillId="5" borderId="55" xfId="2" applyFont="1" applyFill="1" applyBorder="1" applyAlignment="1">
      <alignment horizontal="center" vertical="center" wrapText="1"/>
    </xf>
    <xf numFmtId="0" fontId="6" fillId="5" borderId="56" xfId="2" applyFont="1" applyFill="1" applyBorder="1" applyAlignment="1">
      <alignment horizontal="center" vertical="center" wrapText="1" shrinkToFit="1"/>
    </xf>
    <xf numFmtId="0" fontId="14" fillId="5" borderId="103" xfId="0" applyFont="1" applyFill="1" applyBorder="1" applyAlignment="1">
      <alignment horizontal="left" vertical="center" wrapText="1" shrinkToFit="1"/>
    </xf>
    <xf numFmtId="0" fontId="14" fillId="5" borderId="95" xfId="0" applyFont="1" applyFill="1" applyBorder="1" applyAlignment="1">
      <alignment horizontal="left" vertical="center" wrapText="1" shrinkToFit="1"/>
    </xf>
    <xf numFmtId="2" fontId="11" fillId="5" borderId="0" xfId="2" applyNumberFormat="1" applyFont="1" applyFill="1" applyBorder="1" applyAlignment="1">
      <alignment horizontal="right" vertical="center" wrapText="1"/>
    </xf>
    <xf numFmtId="0" fontId="14" fillId="5" borderId="91" xfId="2" applyFont="1" applyFill="1" applyBorder="1" applyAlignment="1">
      <alignment horizontal="center" vertical="center" wrapText="1"/>
    </xf>
    <xf numFmtId="0" fontId="14" fillId="5" borderId="89" xfId="2" applyFont="1" applyFill="1" applyBorder="1" applyAlignment="1">
      <alignment horizontal="center" vertical="center" wrapText="1"/>
    </xf>
    <xf numFmtId="2" fontId="14" fillId="5" borderId="60" xfId="2" applyNumberFormat="1" applyFont="1" applyFill="1" applyBorder="1" applyAlignment="1">
      <alignment horizontal="center" vertical="center" wrapText="1"/>
    </xf>
    <xf numFmtId="2" fontId="14" fillId="5" borderId="61" xfId="2" applyNumberFormat="1" applyFont="1" applyFill="1" applyBorder="1" applyAlignment="1">
      <alignment horizontal="center" vertical="center" wrapText="1"/>
    </xf>
    <xf numFmtId="2" fontId="14" fillId="5" borderId="62" xfId="2" applyNumberFormat="1" applyFont="1" applyFill="1" applyBorder="1" applyAlignment="1">
      <alignment horizontal="center" vertical="center" wrapText="1"/>
    </xf>
    <xf numFmtId="0" fontId="3" fillId="5" borderId="0" xfId="2" applyFont="1" applyFill="1" applyBorder="1" applyAlignment="1">
      <alignment horizontal="center" vertical="center" wrapText="1"/>
    </xf>
    <xf numFmtId="4" fontId="6" fillId="5" borderId="0" xfId="0" applyNumberFormat="1" applyFont="1" applyFill="1" applyBorder="1" applyAlignment="1">
      <alignment horizontal="left" vertical="center"/>
    </xf>
    <xf numFmtId="0" fontId="4" fillId="5" borderId="51" xfId="2" applyFont="1" applyFill="1" applyBorder="1" applyAlignment="1">
      <alignment horizontal="left" vertical="center"/>
    </xf>
    <xf numFmtId="0" fontId="4" fillId="5" borderId="0" xfId="2" applyFont="1" applyFill="1" applyBorder="1" applyAlignment="1">
      <alignment horizontal="center" vertical="center"/>
    </xf>
    <xf numFmtId="0" fontId="5" fillId="5" borderId="98" xfId="2" applyNumberFormat="1" applyFont="1" applyFill="1" applyBorder="1" applyAlignment="1">
      <alignment horizontal="center" vertical="center" shrinkToFit="1"/>
    </xf>
    <xf numFmtId="0" fontId="5" fillId="5" borderId="43" xfId="2" applyNumberFormat="1" applyFont="1" applyFill="1" applyBorder="1" applyAlignment="1">
      <alignment horizontal="center" vertical="center" shrinkToFit="1"/>
    </xf>
    <xf numFmtId="0" fontId="4" fillId="5" borderId="103" xfId="2" applyNumberFormat="1" applyFont="1" applyFill="1" applyBorder="1" applyAlignment="1">
      <alignment horizontal="left" vertical="center" wrapText="1" shrinkToFit="1"/>
    </xf>
    <xf numFmtId="0" fontId="4" fillId="5" borderId="94" xfId="2" applyNumberFormat="1" applyFont="1" applyFill="1" applyBorder="1" applyAlignment="1">
      <alignment horizontal="left" vertical="center" wrapText="1" shrinkToFit="1"/>
    </xf>
    <xf numFmtId="0" fontId="4" fillId="5" borderId="95" xfId="2" applyNumberFormat="1" applyFont="1" applyFill="1" applyBorder="1" applyAlignment="1">
      <alignment horizontal="left" vertical="center" wrapText="1" shrinkToFit="1"/>
    </xf>
    <xf numFmtId="0" fontId="5" fillId="5" borderId="96" xfId="2" applyNumberFormat="1" applyFont="1" applyFill="1" applyBorder="1" applyAlignment="1">
      <alignment horizontal="center" vertical="center" shrinkToFit="1"/>
    </xf>
    <xf numFmtId="0" fontId="5" fillId="5" borderId="61" xfId="2" applyNumberFormat="1" applyFont="1" applyFill="1" applyBorder="1" applyAlignment="1">
      <alignment horizontal="center" vertical="center" shrinkToFit="1"/>
    </xf>
    <xf numFmtId="0" fontId="5" fillId="5" borderId="97" xfId="2" applyNumberFormat="1" applyFont="1" applyFill="1" applyBorder="1" applyAlignment="1">
      <alignment horizontal="center" vertical="center" shrinkToFit="1"/>
    </xf>
    <xf numFmtId="0" fontId="23" fillId="0" borderId="103" xfId="0" applyFont="1" applyFill="1" applyBorder="1" applyAlignment="1">
      <alignment horizontal="left" vertical="center" wrapText="1" shrinkToFit="1"/>
    </xf>
    <xf numFmtId="0" fontId="23" fillId="0" borderId="94" xfId="0" applyFont="1" applyFill="1" applyBorder="1" applyAlignment="1">
      <alignment horizontal="left" vertical="center" wrapText="1" shrinkToFit="1"/>
    </xf>
    <xf numFmtId="0" fontId="23" fillId="0" borderId="95" xfId="0" applyFont="1" applyFill="1" applyBorder="1" applyAlignment="1">
      <alignment horizontal="left" vertical="center" wrapText="1" shrinkToFit="1"/>
    </xf>
    <xf numFmtId="0" fontId="23" fillId="5" borderId="103" xfId="0" applyFont="1" applyFill="1" applyBorder="1" applyAlignment="1">
      <alignment horizontal="left" vertical="center" wrapText="1" shrinkToFit="1"/>
    </xf>
    <xf numFmtId="0" fontId="23" fillId="5" borderId="94" xfId="0" applyFont="1" applyFill="1" applyBorder="1" applyAlignment="1">
      <alignment horizontal="left" vertical="center" wrapText="1" shrinkToFit="1"/>
    </xf>
    <xf numFmtId="0" fontId="23" fillId="5" borderId="95" xfId="0" applyFont="1" applyFill="1" applyBorder="1" applyAlignment="1">
      <alignment horizontal="left" vertical="center" wrapText="1" shrinkToFit="1"/>
    </xf>
    <xf numFmtId="0" fontId="14" fillId="5" borderId="117" xfId="0" applyFont="1" applyFill="1" applyBorder="1" applyAlignment="1">
      <alignment horizontal="center" vertical="center" wrapText="1" shrinkToFit="1"/>
    </xf>
    <xf numFmtId="0" fontId="14" fillId="5" borderId="118" xfId="0" applyFont="1" applyFill="1" applyBorder="1" applyAlignment="1">
      <alignment horizontal="center" vertical="center" wrapText="1" shrinkToFit="1"/>
    </xf>
    <xf numFmtId="0" fontId="14" fillId="5" borderId="114" xfId="0" applyFont="1" applyFill="1" applyBorder="1" applyAlignment="1">
      <alignment horizontal="center" vertical="center" wrapText="1" shrinkToFit="1"/>
    </xf>
    <xf numFmtId="0" fontId="14" fillId="5" borderId="94" xfId="0" applyFont="1" applyFill="1" applyBorder="1" applyAlignment="1">
      <alignment horizontal="left" vertical="center" wrapText="1" shrinkToFit="1"/>
    </xf>
    <xf numFmtId="0" fontId="4" fillId="0" borderId="91" xfId="2" applyFont="1" applyFill="1" applyBorder="1" applyAlignment="1">
      <alignment horizontal="center" vertical="center" wrapText="1" shrinkToFit="1"/>
    </xf>
    <xf numFmtId="0" fontId="4" fillId="0" borderId="253" xfId="2" applyFont="1" applyFill="1" applyBorder="1" applyAlignment="1">
      <alignment horizontal="center" vertical="center" wrapText="1" shrinkToFit="1"/>
    </xf>
    <xf numFmtId="0" fontId="5" fillId="0" borderId="45" xfId="2" applyNumberFormat="1" applyFont="1" applyFill="1" applyBorder="1" applyAlignment="1">
      <alignment horizontal="center" vertical="center" wrapText="1" shrinkToFit="1"/>
    </xf>
    <xf numFmtId="0" fontId="5" fillId="0" borderId="40" xfId="2" applyNumberFormat="1" applyFont="1" applyFill="1" applyBorder="1" applyAlignment="1">
      <alignment horizontal="center" vertical="center" wrapText="1" shrinkToFit="1"/>
    </xf>
    <xf numFmtId="0" fontId="5" fillId="0" borderId="9" xfId="2" applyNumberFormat="1" applyFont="1" applyFill="1" applyBorder="1" applyAlignment="1">
      <alignment horizontal="center" vertical="center" wrapText="1" shrinkToFit="1"/>
    </xf>
    <xf numFmtId="0" fontId="34" fillId="0" borderId="257" xfId="2" applyNumberFormat="1" applyFont="1" applyFill="1" applyBorder="1" applyAlignment="1">
      <alignment horizontal="center" vertical="center" wrapText="1" shrinkToFit="1"/>
    </xf>
    <xf numFmtId="0" fontId="34" fillId="0" borderId="258" xfId="2" applyNumberFormat="1" applyFont="1" applyFill="1" applyBorder="1" applyAlignment="1">
      <alignment horizontal="center" vertical="center" wrapText="1" shrinkToFit="1"/>
    </xf>
    <xf numFmtId="0" fontId="34" fillId="0" borderId="259" xfId="2" applyNumberFormat="1" applyFont="1" applyFill="1" applyBorder="1" applyAlignment="1">
      <alignment horizontal="center" vertical="center" wrapText="1" shrinkToFit="1"/>
    </xf>
    <xf numFmtId="4" fontId="21" fillId="0" borderId="0" xfId="0" applyNumberFormat="1" applyFont="1" applyFill="1" applyBorder="1" applyAlignment="1">
      <alignment horizontal="center" vertical="center"/>
    </xf>
    <xf numFmtId="0" fontId="35" fillId="0" borderId="0" xfId="0" applyFont="1" applyFill="1" applyBorder="1" applyAlignment="1">
      <alignment horizontal="left" vertical="center"/>
    </xf>
    <xf numFmtId="0" fontId="62" fillId="5" borderId="0" xfId="2" applyNumberFormat="1" applyFont="1" applyFill="1" applyBorder="1" applyAlignment="1">
      <alignment horizontal="center" vertical="center" wrapText="1" shrinkToFit="1"/>
    </xf>
    <xf numFmtId="0" fontId="17" fillId="0" borderId="0" xfId="2" applyFont="1" applyFill="1" applyBorder="1" applyAlignment="1">
      <alignment horizontal="center" vertical="center" wrapText="1"/>
    </xf>
    <xf numFmtId="0" fontId="17" fillId="0" borderId="49" xfId="2" applyFont="1" applyFill="1" applyBorder="1" applyAlignment="1">
      <alignment horizontal="center" vertical="center" wrapText="1"/>
    </xf>
    <xf numFmtId="0" fontId="10" fillId="0" borderId="0" xfId="2" applyFont="1" applyFill="1" applyBorder="1" applyAlignment="1">
      <alignment horizontal="left" vertical="center"/>
    </xf>
    <xf numFmtId="0" fontId="3" fillId="0" borderId="0" xfId="2" applyFont="1" applyFill="1" applyBorder="1" applyAlignment="1">
      <alignment horizontal="center" vertical="center"/>
    </xf>
    <xf numFmtId="0" fontId="14" fillId="0" borderId="255" xfId="2" applyFont="1" applyFill="1" applyBorder="1" applyAlignment="1">
      <alignment horizontal="center" vertical="center" wrapText="1" shrinkToFit="1"/>
    </xf>
    <xf numFmtId="0" fontId="14" fillId="0" borderId="256" xfId="2" applyFont="1" applyFill="1" applyBorder="1" applyAlignment="1">
      <alignment horizontal="center" vertical="center" wrapText="1" shrinkToFit="1"/>
    </xf>
    <xf numFmtId="0" fontId="14" fillId="0" borderId="248" xfId="2" applyFont="1" applyFill="1" applyBorder="1" applyAlignment="1">
      <alignment horizontal="center" vertical="center" wrapText="1" shrinkToFit="1"/>
    </xf>
    <xf numFmtId="0" fontId="14" fillId="0" borderId="37" xfId="2" applyFont="1" applyFill="1" applyBorder="1" applyAlignment="1">
      <alignment horizontal="center" vertical="center" wrapText="1" shrinkToFit="1"/>
    </xf>
    <xf numFmtId="0" fontId="6" fillId="0" borderId="248" xfId="2" applyFont="1" applyFill="1" applyBorder="1" applyAlignment="1">
      <alignment horizontal="center" vertical="center" wrapText="1" shrinkToFit="1"/>
    </xf>
    <xf numFmtId="0" fontId="6" fillId="0" borderId="37" xfId="2" applyFont="1" applyFill="1" applyBorder="1" applyAlignment="1">
      <alignment horizontal="center" vertical="center" wrapText="1" shrinkToFit="1"/>
    </xf>
    <xf numFmtId="0" fontId="5" fillId="0" borderId="248" xfId="2" applyNumberFormat="1" applyFont="1" applyFill="1" applyBorder="1" applyAlignment="1">
      <alignment horizontal="center" vertical="center" wrapText="1" shrinkToFit="1"/>
    </xf>
    <xf numFmtId="0" fontId="14" fillId="0" borderId="248" xfId="2" applyFont="1" applyFill="1" applyBorder="1" applyAlignment="1">
      <alignment horizontal="center" vertical="center" wrapText="1"/>
    </xf>
    <xf numFmtId="0" fontId="14" fillId="0" borderId="37" xfId="2" applyFont="1" applyFill="1" applyBorder="1" applyAlignment="1">
      <alignment horizontal="center" vertical="center" wrapText="1"/>
    </xf>
    <xf numFmtId="0" fontId="14" fillId="0" borderId="248" xfId="2" applyFont="1" applyFill="1" applyBorder="1" applyAlignment="1">
      <alignment horizontal="center" vertical="center"/>
    </xf>
    <xf numFmtId="0" fontId="14" fillId="0" borderId="249" xfId="2" applyFont="1" applyFill="1" applyBorder="1" applyAlignment="1">
      <alignment horizontal="center" vertical="center"/>
    </xf>
    <xf numFmtId="2" fontId="4" fillId="0" borderId="0" xfId="2" applyNumberFormat="1" applyFont="1" applyFill="1" applyAlignment="1">
      <alignment horizontal="right" vertical="center" wrapText="1"/>
    </xf>
    <xf numFmtId="0" fontId="34" fillId="0" borderId="0" xfId="2" applyNumberFormat="1" applyFont="1" applyFill="1" applyBorder="1" applyAlignment="1">
      <alignment horizontal="left" vertical="center" wrapText="1" shrinkToFit="1"/>
    </xf>
    <xf numFmtId="0" fontId="7" fillId="0" borderId="0" xfId="2" applyNumberFormat="1" applyFont="1" applyFill="1" applyBorder="1" applyAlignment="1">
      <alignment vertical="center" wrapText="1" shrinkToFit="1"/>
    </xf>
    <xf numFmtId="0" fontId="62" fillId="5" borderId="0" xfId="2" applyNumberFormat="1" applyFont="1" applyFill="1" applyBorder="1" applyAlignment="1">
      <alignment horizontal="left" vertical="center" wrapText="1" shrinkToFit="1"/>
    </xf>
    <xf numFmtId="0" fontId="61" fillId="0" borderId="0" xfId="0" applyFont="1" applyFill="1" applyBorder="1" applyAlignment="1">
      <alignment horizontal="left" vertical="center"/>
    </xf>
    <xf numFmtId="0" fontId="4" fillId="0" borderId="0" xfId="2" applyFont="1" applyFill="1" applyBorder="1" applyAlignment="1">
      <alignment horizontal="left" vertical="center"/>
    </xf>
    <xf numFmtId="0" fontId="34" fillId="0" borderId="36" xfId="2" applyNumberFormat="1" applyFont="1" applyFill="1" applyBorder="1" applyAlignment="1">
      <alignment horizontal="left" vertical="center" wrapText="1" shrinkToFit="1"/>
    </xf>
    <xf numFmtId="0" fontId="7" fillId="0" borderId="0" xfId="2" applyNumberFormat="1" applyFont="1" applyFill="1" applyBorder="1" applyAlignment="1">
      <alignment horizontal="left" vertical="center" wrapText="1" shrinkToFit="1"/>
    </xf>
    <xf numFmtId="0" fontId="4" fillId="0" borderId="260" xfId="2" applyFont="1" applyFill="1" applyBorder="1" applyAlignment="1">
      <alignment horizontal="center" vertical="center" wrapText="1" shrinkToFit="1"/>
    </xf>
    <xf numFmtId="0" fontId="4" fillId="0" borderId="261" xfId="2" applyFont="1" applyFill="1" applyBorder="1" applyAlignment="1">
      <alignment horizontal="center" vertical="center" wrapText="1" shrinkToFit="1"/>
    </xf>
    <xf numFmtId="0" fontId="4" fillId="0" borderId="36" xfId="2" applyFont="1" applyFill="1" applyBorder="1" applyAlignment="1">
      <alignment horizontal="center" vertical="center" wrapText="1" shrinkToFit="1"/>
    </xf>
    <xf numFmtId="0" fontId="4" fillId="0" borderId="247" xfId="2" applyFont="1" applyFill="1" applyBorder="1" applyAlignment="1">
      <alignment horizontal="center" vertical="center" wrapText="1" shrinkToFit="1"/>
    </xf>
    <xf numFmtId="0" fontId="11" fillId="0" borderId="57" xfId="2" applyFont="1" applyFill="1" applyBorder="1" applyAlignment="1">
      <alignment horizontal="center" vertical="center" wrapText="1"/>
    </xf>
    <xf numFmtId="0" fontId="11" fillId="0" borderId="49" xfId="2" applyFont="1" applyFill="1" applyBorder="1" applyAlignment="1">
      <alignment horizontal="center" vertical="center" wrapText="1"/>
    </xf>
    <xf numFmtId="0" fontId="5" fillId="0" borderId="17" xfId="2" applyNumberFormat="1" applyFont="1" applyFill="1" applyBorder="1" applyAlignment="1">
      <alignment horizontal="center" vertical="center" wrapText="1" shrinkToFit="1"/>
    </xf>
    <xf numFmtId="0" fontId="5" fillId="0" borderId="3" xfId="2" applyNumberFormat="1" applyFont="1" applyFill="1" applyBorder="1" applyAlignment="1">
      <alignment horizontal="center" vertical="center" wrapText="1" shrinkToFit="1"/>
    </xf>
    <xf numFmtId="0" fontId="6" fillId="0" borderId="43" xfId="2" applyNumberFormat="1" applyFont="1" applyFill="1" applyBorder="1" applyAlignment="1">
      <alignment horizontal="center" vertical="center" wrapText="1" shrinkToFit="1"/>
    </xf>
    <xf numFmtId="0" fontId="4" fillId="0" borderId="250" xfId="2" applyFont="1" applyFill="1" applyBorder="1" applyAlignment="1">
      <alignment horizontal="center" vertical="center" wrapText="1" shrinkToFit="1"/>
    </xf>
    <xf numFmtId="0" fontId="4" fillId="0" borderId="251" xfId="2" applyFont="1" applyFill="1" applyBorder="1" applyAlignment="1">
      <alignment horizontal="center" vertical="center" wrapText="1" shrinkToFit="1"/>
    </xf>
    <xf numFmtId="0" fontId="4" fillId="0" borderId="89" xfId="2" applyFont="1" applyFill="1" applyBorder="1" applyAlignment="1">
      <alignment horizontal="center" vertical="center" wrapText="1" shrinkToFit="1"/>
    </xf>
    <xf numFmtId="0" fontId="4" fillId="0" borderId="91" xfId="2" applyNumberFormat="1" applyFont="1" applyFill="1" applyBorder="1" applyAlignment="1">
      <alignment horizontal="center" vertical="center" wrapText="1" shrinkToFit="1"/>
    </xf>
    <xf numFmtId="0" fontId="4" fillId="0" borderId="89" xfId="2" applyNumberFormat="1" applyFont="1" applyFill="1" applyBorder="1" applyAlignment="1">
      <alignment horizontal="center" vertical="center" wrapText="1" shrinkToFit="1"/>
    </xf>
    <xf numFmtId="0" fontId="4" fillId="0" borderId="252" xfId="2" applyFont="1" applyFill="1" applyBorder="1" applyAlignment="1">
      <alignment horizontal="center" vertical="center" wrapText="1" shrinkToFit="1"/>
    </xf>
    <xf numFmtId="0" fontId="4" fillId="0" borderId="57" xfId="2" applyFont="1" applyFill="1" applyBorder="1" applyAlignment="1">
      <alignment horizontal="center" vertical="center" wrapText="1" shrinkToFit="1"/>
    </xf>
    <xf numFmtId="0" fontId="4" fillId="0" borderId="49" xfId="2" applyFont="1" applyFill="1" applyBorder="1" applyAlignment="1">
      <alignment horizontal="center" vertical="center" wrapText="1" shrinkToFit="1"/>
    </xf>
    <xf numFmtId="0" fontId="6" fillId="0" borderId="22" xfId="2" applyFont="1" applyFill="1" applyBorder="1" applyAlignment="1">
      <alignment horizontal="center" vertical="center" wrapText="1" shrinkToFit="1"/>
    </xf>
    <xf numFmtId="0" fontId="6" fillId="0" borderId="14" xfId="2" applyFont="1" applyFill="1" applyBorder="1" applyAlignment="1">
      <alignment horizontal="center" vertical="center" wrapText="1" shrinkToFit="1"/>
    </xf>
    <xf numFmtId="0" fontId="15" fillId="0" borderId="90" xfId="2" applyNumberFormat="1" applyFont="1" applyFill="1" applyBorder="1" applyAlignment="1">
      <alignment horizontal="center" vertical="center" shrinkToFit="1"/>
    </xf>
    <xf numFmtId="0" fontId="15" fillId="0" borderId="43" xfId="2" applyNumberFormat="1" applyFont="1" applyFill="1" applyBorder="1" applyAlignment="1">
      <alignment horizontal="center" vertical="center" shrinkToFit="1"/>
    </xf>
    <xf numFmtId="0" fontId="11" fillId="0" borderId="57" xfId="2" applyFont="1" applyFill="1" applyBorder="1" applyAlignment="1">
      <alignment horizontal="center" vertical="center"/>
    </xf>
    <xf numFmtId="0" fontId="11" fillId="0" borderId="49" xfId="2" applyFont="1" applyFill="1" applyBorder="1" applyAlignment="1">
      <alignment horizontal="center" vertical="center"/>
    </xf>
    <xf numFmtId="0" fontId="7" fillId="0" borderId="23" xfId="2" applyFont="1" applyFill="1" applyBorder="1" applyAlignment="1">
      <alignment horizontal="center" vertical="center" wrapText="1" shrinkToFit="1"/>
    </xf>
    <xf numFmtId="0" fontId="7" fillId="0" borderId="40" xfId="2" applyFont="1" applyFill="1" applyBorder="1" applyAlignment="1">
      <alignment horizontal="center" vertical="center" wrapText="1" shrinkToFit="1"/>
    </xf>
    <xf numFmtId="0" fontId="7" fillId="0" borderId="9" xfId="2" applyFont="1" applyFill="1" applyBorder="1" applyAlignment="1">
      <alignment horizontal="center" vertical="center" wrapText="1" shrinkToFit="1"/>
    </xf>
    <xf numFmtId="0" fontId="4" fillId="0" borderId="0" xfId="2" applyFont="1" applyFill="1" applyBorder="1" applyAlignment="1">
      <alignment horizontal="center" vertical="center"/>
    </xf>
    <xf numFmtId="0" fontId="4" fillId="0" borderId="0" xfId="2" applyFont="1" applyFill="1" applyAlignment="1">
      <alignment horizontal="center" vertical="center"/>
    </xf>
    <xf numFmtId="0" fontId="17" fillId="3" borderId="45" xfId="2" applyNumberFormat="1" applyFont="1" applyFill="1" applyBorder="1" applyAlignment="1">
      <alignment horizontal="left" vertical="center" wrapText="1" shrinkToFit="1"/>
    </xf>
    <xf numFmtId="0" fontId="17" fillId="3" borderId="40" xfId="2" applyNumberFormat="1" applyFont="1" applyFill="1" applyBorder="1" applyAlignment="1">
      <alignment horizontal="left" vertical="center" wrapText="1" shrinkToFit="1"/>
    </xf>
    <xf numFmtId="0" fontId="17" fillId="3" borderId="9" xfId="2" applyNumberFormat="1" applyFont="1" applyFill="1" applyBorder="1" applyAlignment="1">
      <alignment horizontal="left" vertical="center" wrapText="1" shrinkToFit="1"/>
    </xf>
    <xf numFmtId="0" fontId="17" fillId="0" borderId="257" xfId="2" applyNumberFormat="1" applyFont="1" applyFill="1" applyBorder="1" applyAlignment="1">
      <alignment horizontal="left" vertical="center" wrapText="1" shrinkToFit="1"/>
    </xf>
    <xf numFmtId="0" fontId="17" fillId="0" borderId="258" xfId="2" applyNumberFormat="1" applyFont="1" applyFill="1" applyBorder="1" applyAlignment="1">
      <alignment horizontal="left" vertical="center" wrapText="1" shrinkToFit="1"/>
    </xf>
    <xf numFmtId="0" fontId="17" fillId="0" borderId="259" xfId="2" applyNumberFormat="1" applyFont="1" applyFill="1" applyBorder="1" applyAlignment="1">
      <alignment horizontal="left" vertical="center" wrapText="1" shrinkToFit="1"/>
    </xf>
    <xf numFmtId="0" fontId="6" fillId="0" borderId="250" xfId="2" applyFont="1" applyFill="1" applyBorder="1" applyAlignment="1">
      <alignment horizontal="center" vertical="center" wrapText="1" shrinkToFit="1"/>
    </xf>
    <xf numFmtId="0" fontId="6" fillId="0" borderId="251" xfId="2" applyFont="1" applyFill="1" applyBorder="1" applyAlignment="1">
      <alignment horizontal="center" vertical="center" wrapText="1" shrinkToFit="1"/>
    </xf>
    <xf numFmtId="0" fontId="6" fillId="0" borderId="91" xfId="2" applyFont="1" applyFill="1" applyBorder="1" applyAlignment="1">
      <alignment horizontal="center" vertical="center" wrapText="1" shrinkToFit="1"/>
    </xf>
    <xf numFmtId="0" fontId="6" fillId="0" borderId="89" xfId="2" applyFont="1" applyFill="1" applyBorder="1" applyAlignment="1">
      <alignment horizontal="center" vertical="center" wrapText="1" shrinkToFit="1"/>
    </xf>
    <xf numFmtId="0" fontId="5" fillId="0" borderId="252" xfId="2" applyNumberFormat="1" applyFont="1" applyFill="1" applyBorder="1" applyAlignment="1">
      <alignment horizontal="center" vertical="center" wrapText="1" shrinkToFit="1"/>
    </xf>
    <xf numFmtId="0" fontId="5" fillId="0" borderId="36" xfId="2" applyNumberFormat="1" applyFont="1" applyFill="1" applyBorder="1" applyAlignment="1">
      <alignment horizontal="center" vertical="center" wrapText="1" shrinkToFit="1"/>
    </xf>
    <xf numFmtId="0" fontId="5" fillId="0" borderId="247" xfId="2" applyNumberFormat="1" applyFont="1" applyFill="1" applyBorder="1" applyAlignment="1">
      <alignment horizontal="center" vertical="center" wrapText="1" shrinkToFit="1"/>
    </xf>
    <xf numFmtId="0" fontId="6" fillId="0" borderId="260" xfId="2" applyFont="1" applyFill="1" applyBorder="1" applyAlignment="1">
      <alignment horizontal="center" vertical="center" wrapText="1" shrinkToFit="1"/>
    </xf>
    <xf numFmtId="0" fontId="6" fillId="0" borderId="261" xfId="2" applyFont="1" applyFill="1" applyBorder="1" applyAlignment="1">
      <alignment horizontal="center" vertical="center" wrapText="1" shrinkToFit="1"/>
    </xf>
    <xf numFmtId="0" fontId="6" fillId="0" borderId="36" xfId="2" applyFont="1" applyFill="1" applyBorder="1" applyAlignment="1">
      <alignment horizontal="center" vertical="center" wrapText="1" shrinkToFit="1"/>
    </xf>
    <xf numFmtId="0" fontId="6" fillId="0" borderId="262" xfId="2" applyFont="1" applyFill="1" applyBorder="1" applyAlignment="1">
      <alignment horizontal="center" vertical="center" wrapText="1" shrinkToFit="1"/>
    </xf>
    <xf numFmtId="0" fontId="4" fillId="0" borderId="10" xfId="2" applyNumberFormat="1" applyFont="1" applyFill="1" applyBorder="1" applyAlignment="1">
      <alignment horizontal="center" vertical="center" wrapText="1" shrinkToFit="1"/>
    </xf>
    <xf numFmtId="0" fontId="20" fillId="5" borderId="8" xfId="0" applyFont="1" applyFill="1" applyBorder="1" applyAlignment="1" applyProtection="1">
      <alignment horizontal="left" vertical="center" wrapText="1" shrinkToFit="1"/>
    </xf>
    <xf numFmtId="0" fontId="20" fillId="5" borderId="11" xfId="0" applyFont="1" applyFill="1" applyBorder="1" applyAlignment="1" applyProtection="1">
      <alignment horizontal="left" vertical="top" wrapText="1" shrinkToFit="1"/>
    </xf>
    <xf numFmtId="0" fontId="20" fillId="5" borderId="5" xfId="0" applyFont="1" applyFill="1" applyBorder="1" applyAlignment="1" applyProtection="1">
      <alignment horizontal="left" vertical="top" wrapText="1" shrinkToFit="1"/>
    </xf>
    <xf numFmtId="0" fontId="31" fillId="6" borderId="73" xfId="2" applyNumberFormat="1" applyFont="1" applyFill="1" applyBorder="1" applyAlignment="1">
      <alignment horizontal="center" vertical="center" wrapText="1" shrinkToFit="1"/>
    </xf>
    <xf numFmtId="0" fontId="31" fillId="6" borderId="74" xfId="2" applyNumberFormat="1" applyFont="1" applyFill="1" applyBorder="1" applyAlignment="1">
      <alignment horizontal="center" vertical="center" wrapText="1" shrinkToFit="1"/>
    </xf>
    <xf numFmtId="0" fontId="30" fillId="7" borderId="98" xfId="2" applyNumberFormat="1" applyFont="1" applyFill="1" applyBorder="1" applyAlignment="1">
      <alignment horizontal="center" vertical="center" wrapText="1" shrinkToFit="1"/>
    </xf>
    <xf numFmtId="0" fontId="30" fillId="7" borderId="43" xfId="2" applyNumberFormat="1" applyFont="1" applyFill="1" applyBorder="1" applyAlignment="1">
      <alignment horizontal="center" vertical="center" wrapText="1" shrinkToFit="1"/>
    </xf>
    <xf numFmtId="0" fontId="6" fillId="0" borderId="48" xfId="2" applyNumberFormat="1" applyFont="1" applyFill="1" applyBorder="1" applyAlignment="1">
      <alignment horizontal="center" vertical="center" wrapText="1" shrinkToFit="1"/>
    </xf>
    <xf numFmtId="0" fontId="6" fillId="0" borderId="4" xfId="2" applyNumberFormat="1" applyFont="1" applyFill="1" applyBorder="1" applyAlignment="1">
      <alignment horizontal="center" vertical="center" wrapText="1" shrinkToFit="1"/>
    </xf>
    <xf numFmtId="0" fontId="6" fillId="0" borderId="104" xfId="2" applyNumberFormat="1" applyFont="1" applyFill="1" applyBorder="1" applyAlignment="1">
      <alignment horizontal="center" vertical="center" wrapText="1" shrinkToFit="1"/>
    </xf>
    <xf numFmtId="0" fontId="6" fillId="0" borderId="92" xfId="2" applyNumberFormat="1" applyFont="1" applyFill="1" applyBorder="1" applyAlignment="1">
      <alignment horizontal="center" vertical="center" wrapText="1" shrinkToFit="1"/>
    </xf>
    <xf numFmtId="0" fontId="15" fillId="0" borderId="66" xfId="2" applyNumberFormat="1" applyFont="1" applyFill="1" applyBorder="1" applyAlignment="1">
      <alignment horizontal="center" vertical="center" shrinkToFit="1"/>
    </xf>
    <xf numFmtId="0" fontId="15" fillId="0" borderId="0" xfId="2" applyNumberFormat="1" applyFont="1" applyFill="1" applyBorder="1" applyAlignment="1">
      <alignment horizontal="center" vertical="center" shrinkToFit="1"/>
    </xf>
    <xf numFmtId="0" fontId="5" fillId="0" borderId="54" xfId="2" applyNumberFormat="1" applyFont="1" applyFill="1" applyBorder="1" applyAlignment="1">
      <alignment horizontal="center" vertical="center" wrapText="1" shrinkToFit="1"/>
    </xf>
    <xf numFmtId="0" fontId="5" fillId="0" borderId="55" xfId="2" applyNumberFormat="1" applyFont="1" applyFill="1" applyBorder="1" applyAlignment="1">
      <alignment horizontal="center" vertical="center" wrapText="1" shrinkToFit="1"/>
    </xf>
    <xf numFmtId="0" fontId="5" fillId="0" borderId="63" xfId="2" applyNumberFormat="1" applyFont="1" applyFill="1" applyBorder="1" applyAlignment="1">
      <alignment horizontal="center" vertical="center" wrapText="1" shrinkToFit="1"/>
    </xf>
    <xf numFmtId="0" fontId="6" fillId="0" borderId="90" xfId="2" applyNumberFormat="1" applyFont="1" applyFill="1" applyBorder="1" applyAlignment="1">
      <alignment horizontal="center" vertical="center" wrapText="1" shrinkToFit="1"/>
    </xf>
    <xf numFmtId="0" fontId="6" fillId="0" borderId="264" xfId="2" applyNumberFormat="1" applyFont="1" applyFill="1" applyBorder="1" applyAlignment="1">
      <alignment horizontal="center" vertical="center" wrapText="1" shrinkToFit="1"/>
    </xf>
    <xf numFmtId="0" fontId="6" fillId="0" borderId="119" xfId="2" applyNumberFormat="1" applyFont="1" applyFill="1" applyBorder="1" applyAlignment="1">
      <alignment horizontal="center" vertical="center" wrapText="1" shrinkToFit="1"/>
    </xf>
    <xf numFmtId="0" fontId="6" fillId="0" borderId="29" xfId="2" applyNumberFormat="1" applyFont="1" applyFill="1" applyBorder="1" applyAlignment="1">
      <alignment horizontal="center" vertical="center" wrapText="1" shrinkToFit="1"/>
    </xf>
    <xf numFmtId="0" fontId="6" fillId="0" borderId="5" xfId="2" applyNumberFormat="1" applyFont="1" applyFill="1" applyBorder="1" applyAlignment="1">
      <alignment horizontal="center" vertical="center" wrapText="1" shrinkToFit="1"/>
    </xf>
    <xf numFmtId="0" fontId="6" fillId="0" borderId="42" xfId="2" applyNumberFormat="1" applyFont="1" applyFill="1" applyBorder="1" applyAlignment="1">
      <alignment horizontal="center" vertical="center" wrapText="1" shrinkToFit="1"/>
    </xf>
    <xf numFmtId="0" fontId="6" fillId="0" borderId="17" xfId="2" applyNumberFormat="1" applyFont="1" applyFill="1" applyBorder="1" applyAlignment="1">
      <alignment horizontal="center" vertical="center" wrapText="1" shrinkToFit="1"/>
    </xf>
    <xf numFmtId="0" fontId="20" fillId="5" borderId="8" xfId="0" applyNumberFormat="1" applyFont="1" applyFill="1" applyBorder="1" applyAlignment="1" applyProtection="1">
      <alignment horizontal="left" vertical="center" wrapText="1" shrinkToFit="1"/>
    </xf>
    <xf numFmtId="0" fontId="6" fillId="0" borderId="263" xfId="2" applyNumberFormat="1" applyFont="1" applyFill="1" applyBorder="1" applyAlignment="1">
      <alignment horizontal="center" vertical="center" wrapText="1" shrinkToFit="1"/>
    </xf>
    <xf numFmtId="0" fontId="6" fillId="0" borderId="75" xfId="2" applyNumberFormat="1" applyFont="1" applyFill="1" applyBorder="1" applyAlignment="1">
      <alignment horizontal="center" vertical="center" wrapText="1" shrinkToFit="1"/>
    </xf>
    <xf numFmtId="0" fontId="14" fillId="5" borderId="11" xfId="0" applyFont="1" applyFill="1" applyBorder="1" applyAlignment="1" applyProtection="1">
      <alignment horizontal="left" vertical="center" wrapText="1" shrinkToFit="1"/>
    </xf>
    <xf numFmtId="0" fontId="14" fillId="5" borderId="5" xfId="0" applyFont="1" applyFill="1" applyBorder="1" applyAlignment="1" applyProtection="1">
      <alignment horizontal="left" vertical="center" wrapText="1" shrinkToFit="1"/>
    </xf>
    <xf numFmtId="0" fontId="6" fillId="0" borderId="73" xfId="2" applyNumberFormat="1" applyFont="1" applyFill="1" applyBorder="1" applyAlignment="1">
      <alignment horizontal="center" vertical="center" wrapText="1" shrinkToFit="1"/>
    </xf>
    <xf numFmtId="0" fontId="6" fillId="0" borderId="74" xfId="2" applyNumberFormat="1" applyFont="1" applyFill="1" applyBorder="1" applyAlignment="1">
      <alignment horizontal="center" vertical="center" wrapText="1" shrinkToFit="1"/>
    </xf>
    <xf numFmtId="0" fontId="6" fillId="0" borderId="105" xfId="2" applyNumberFormat="1" applyFont="1" applyFill="1" applyBorder="1" applyAlignment="1">
      <alignment horizontal="center" vertical="center" wrapText="1" shrinkToFit="1"/>
    </xf>
    <xf numFmtId="0" fontId="6" fillId="0" borderId="34" xfId="2" applyNumberFormat="1" applyFont="1" applyFill="1" applyBorder="1" applyAlignment="1">
      <alignment horizontal="center" vertical="center" wrapText="1" shrinkToFit="1"/>
    </xf>
    <xf numFmtId="0" fontId="14" fillId="0" borderId="60" xfId="2" applyFont="1" applyFill="1" applyBorder="1" applyAlignment="1">
      <alignment horizontal="center" vertical="center" wrapText="1"/>
    </xf>
    <xf numFmtId="0" fontId="14" fillId="0" borderId="61" xfId="2" applyFont="1" applyFill="1" applyBorder="1" applyAlignment="1">
      <alignment horizontal="center" vertical="center" wrapText="1"/>
    </xf>
    <xf numFmtId="0" fontId="14" fillId="0" borderId="62" xfId="2" applyFont="1" applyFill="1" applyBorder="1" applyAlignment="1">
      <alignment horizontal="center" vertical="center" wrapText="1"/>
    </xf>
    <xf numFmtId="0" fontId="14" fillId="0" borderId="250" xfId="2" applyFont="1" applyFill="1" applyBorder="1" applyAlignment="1">
      <alignment horizontal="center" vertical="center" wrapText="1" shrinkToFit="1"/>
    </xf>
    <xf numFmtId="0" fontId="14" fillId="0" borderId="251" xfId="2" applyFont="1" applyFill="1" applyBorder="1" applyAlignment="1">
      <alignment horizontal="center" vertical="center" wrapText="1" shrinkToFit="1"/>
    </xf>
    <xf numFmtId="0" fontId="20" fillId="5" borderId="11" xfId="0" applyFont="1" applyFill="1" applyBorder="1" applyAlignment="1" applyProtection="1">
      <alignment horizontal="center" vertical="center" wrapText="1" shrinkToFit="1"/>
    </xf>
    <xf numFmtId="0" fontId="20" fillId="5" borderId="12" xfId="0" applyFont="1" applyFill="1" applyBorder="1" applyAlignment="1" applyProtection="1">
      <alignment horizontal="center" vertical="center" wrapText="1" shrinkToFit="1"/>
    </xf>
    <xf numFmtId="0" fontId="14" fillId="5" borderId="8" xfId="0" applyFont="1" applyFill="1" applyBorder="1" applyAlignment="1" applyProtection="1">
      <alignment horizontal="left" vertical="center" wrapText="1" shrinkToFit="1"/>
    </xf>
    <xf numFmtId="0" fontId="14" fillId="0" borderId="91" xfId="2" applyFont="1" applyFill="1" applyBorder="1" applyAlignment="1">
      <alignment horizontal="center" vertical="center" wrapText="1" shrinkToFit="1"/>
    </xf>
    <xf numFmtId="0" fontId="14" fillId="0" borderId="89" xfId="2" applyFont="1" applyFill="1" applyBorder="1" applyAlignment="1">
      <alignment horizontal="center" vertical="center" wrapText="1" shrinkToFit="1"/>
    </xf>
    <xf numFmtId="0" fontId="14" fillId="0" borderId="2" xfId="2" applyFont="1" applyFill="1" applyBorder="1" applyAlignment="1">
      <alignment horizontal="center" vertical="center" wrapText="1"/>
    </xf>
    <xf numFmtId="0" fontId="14" fillId="0" borderId="252" xfId="2" applyFont="1" applyFill="1" applyBorder="1" applyAlignment="1">
      <alignment horizontal="center" vertical="center" wrapText="1"/>
    </xf>
    <xf numFmtId="0" fontId="14" fillId="0" borderId="247" xfId="2" applyFont="1" applyFill="1" applyBorder="1" applyAlignment="1">
      <alignment horizontal="center" vertical="center" wrapText="1"/>
    </xf>
    <xf numFmtId="0" fontId="14" fillId="0" borderId="57" xfId="2" applyFont="1" applyFill="1" applyBorder="1" applyAlignment="1">
      <alignment horizontal="center" vertical="center" wrapText="1"/>
    </xf>
    <xf numFmtId="0" fontId="14" fillId="0" borderId="49" xfId="2" applyFont="1" applyFill="1" applyBorder="1" applyAlignment="1">
      <alignment horizontal="center" vertical="center" wrapText="1"/>
    </xf>
    <xf numFmtId="0" fontId="4" fillId="5" borderId="10" xfId="2" applyNumberFormat="1" applyFont="1" applyFill="1" applyBorder="1" applyAlignment="1">
      <alignment horizontal="center" vertical="center" wrapText="1" shrinkToFit="1"/>
    </xf>
    <xf numFmtId="0" fontId="20" fillId="5" borderId="11" xfId="0" applyFont="1" applyFill="1" applyBorder="1" applyAlignment="1" applyProtection="1">
      <alignment horizontal="left" vertical="center" wrapText="1" shrinkToFit="1"/>
    </xf>
    <xf numFmtId="0" fontId="20" fillId="5" borderId="5" xfId="0" applyFont="1" applyFill="1" applyBorder="1" applyAlignment="1" applyProtection="1">
      <alignment horizontal="left" vertical="center" wrapText="1" shrinkToFit="1"/>
    </xf>
    <xf numFmtId="0" fontId="50" fillId="0" borderId="11" xfId="0" applyFont="1" applyFill="1" applyBorder="1" applyAlignment="1">
      <alignment horizontal="center" vertical="center" wrapText="1" shrinkToFit="1"/>
    </xf>
    <xf numFmtId="0" fontId="50" fillId="0" borderId="12" xfId="0" applyFont="1" applyFill="1" applyBorder="1" applyAlignment="1">
      <alignment horizontal="center" vertical="center" wrapText="1" shrinkToFit="1"/>
    </xf>
    <xf numFmtId="0" fontId="50" fillId="0" borderId="5" xfId="0" applyFont="1" applyFill="1" applyBorder="1" applyAlignment="1">
      <alignment horizontal="center" vertical="center" wrapText="1" shrinkToFit="1"/>
    </xf>
    <xf numFmtId="0" fontId="4" fillId="5" borderId="15" xfId="2" applyNumberFormat="1" applyFont="1" applyFill="1" applyBorder="1" applyAlignment="1">
      <alignment horizontal="center" vertical="center" wrapText="1" shrinkToFit="1"/>
    </xf>
    <xf numFmtId="0" fontId="4" fillId="5" borderId="7" xfId="2" applyNumberFormat="1" applyFont="1" applyFill="1" applyBorder="1" applyAlignment="1">
      <alignment horizontal="center" vertical="center" wrapText="1" shrinkToFit="1"/>
    </xf>
    <xf numFmtId="0" fontId="4" fillId="5" borderId="16" xfId="2" applyNumberFormat="1" applyFont="1" applyFill="1" applyBorder="1" applyAlignment="1">
      <alignment horizontal="center" vertical="center" wrapText="1" shrinkToFit="1"/>
    </xf>
    <xf numFmtId="0" fontId="4" fillId="0" borderId="247" xfId="2" applyNumberFormat="1" applyFont="1" applyFill="1" applyBorder="1" applyAlignment="1">
      <alignment horizontal="center" vertical="center" wrapText="1" shrinkToFit="1"/>
    </xf>
    <xf numFmtId="0" fontId="4" fillId="0" borderId="49" xfId="2" applyNumberFormat="1" applyFont="1" applyFill="1" applyBorder="1" applyAlignment="1">
      <alignment horizontal="center" vertical="center" wrapText="1" shrinkToFit="1"/>
    </xf>
    <xf numFmtId="0" fontId="14" fillId="0" borderId="11"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11" xfId="0" applyNumberFormat="1" applyFont="1" applyFill="1" applyBorder="1" applyAlignment="1">
      <alignment horizontal="center" vertical="center" wrapText="1" shrinkToFit="1"/>
    </xf>
    <xf numFmtId="0" fontId="14" fillId="0" borderId="5" xfId="0" applyNumberFormat="1" applyFont="1" applyFill="1" applyBorder="1" applyAlignment="1">
      <alignment horizontal="center" vertical="center" wrapText="1" shrinkToFit="1"/>
    </xf>
    <xf numFmtId="0" fontId="26" fillId="7" borderId="268" xfId="2" applyNumberFormat="1" applyFont="1" applyFill="1" applyBorder="1" applyAlignment="1">
      <alignment horizontal="center" vertical="center" wrapText="1" shrinkToFit="1"/>
    </xf>
    <xf numFmtId="0" fontId="26" fillId="7" borderId="83" xfId="2" applyNumberFormat="1" applyFont="1" applyFill="1" applyBorder="1" applyAlignment="1">
      <alignment horizontal="center" vertical="center" wrapText="1" shrinkToFit="1"/>
    </xf>
    <xf numFmtId="0" fontId="31" fillId="6" borderId="269" xfId="2" applyNumberFormat="1" applyFont="1" applyFill="1" applyBorder="1" applyAlignment="1">
      <alignment horizontal="center" vertical="center" wrapText="1" shrinkToFit="1"/>
    </xf>
    <xf numFmtId="0" fontId="31" fillId="6" borderId="85" xfId="2" applyNumberFormat="1" applyFont="1" applyFill="1" applyBorder="1" applyAlignment="1">
      <alignment horizontal="center" vertical="center" wrapText="1" shrinkToFit="1"/>
    </xf>
    <xf numFmtId="0" fontId="6" fillId="0" borderId="31" xfId="2" applyNumberFormat="1" applyFont="1" applyFill="1" applyBorder="1" applyAlignment="1">
      <alignment horizontal="center" vertical="center" wrapText="1" shrinkToFit="1"/>
    </xf>
    <xf numFmtId="0" fontId="6" fillId="0" borderId="8" xfId="2" applyNumberFormat="1" applyFont="1" applyFill="1" applyBorder="1" applyAlignment="1">
      <alignment horizontal="center" vertical="center" wrapText="1" shrinkToFit="1"/>
    </xf>
    <xf numFmtId="0" fontId="14" fillId="5" borderId="11" xfId="0" applyFont="1" applyFill="1" applyBorder="1" applyAlignment="1">
      <alignment horizontal="left" vertical="center" wrapText="1" shrinkToFit="1"/>
    </xf>
    <xf numFmtId="0" fontId="14" fillId="5" borderId="5" xfId="0" applyFont="1" applyFill="1" applyBorder="1" applyAlignment="1">
      <alignment horizontal="left" vertical="center" wrapText="1" shrinkToFit="1"/>
    </xf>
    <xf numFmtId="0" fontId="14" fillId="0" borderId="265" xfId="2" applyFont="1" applyFill="1" applyBorder="1" applyAlignment="1">
      <alignment horizontal="center" vertical="center" wrapText="1" shrinkToFit="1"/>
    </xf>
    <xf numFmtId="0" fontId="14" fillId="0" borderId="253" xfId="2" applyFont="1" applyFill="1" applyBorder="1" applyAlignment="1">
      <alignment horizontal="center" vertical="center" wrapText="1" shrinkToFit="1"/>
    </xf>
    <xf numFmtId="0" fontId="14" fillId="0" borderId="38" xfId="2" applyFont="1" applyFill="1" applyBorder="1" applyAlignment="1">
      <alignment horizontal="center" vertical="center" wrapText="1"/>
    </xf>
    <xf numFmtId="0" fontId="14" fillId="0" borderId="266" xfId="2" applyFont="1" applyFill="1" applyBorder="1" applyAlignment="1">
      <alignment horizontal="center" vertical="center" wrapText="1"/>
    </xf>
    <xf numFmtId="0" fontId="14" fillId="0" borderId="267" xfId="2" applyFont="1" applyFill="1" applyBorder="1" applyAlignment="1">
      <alignment horizontal="center" vertical="center" wrapText="1"/>
    </xf>
    <xf numFmtId="0" fontId="4" fillId="0" borderId="15" xfId="2" applyNumberFormat="1" applyFont="1" applyFill="1" applyBorder="1" applyAlignment="1">
      <alignment horizontal="center" vertical="center" wrapText="1" shrinkToFit="1"/>
    </xf>
    <xf numFmtId="0" fontId="4" fillId="0" borderId="7" xfId="2" applyNumberFormat="1" applyFont="1" applyFill="1" applyBorder="1" applyAlignment="1">
      <alignment horizontal="center" vertical="center" wrapText="1" shrinkToFit="1"/>
    </xf>
    <xf numFmtId="0" fontId="14" fillId="0" borderId="12" xfId="0" applyFont="1" applyFill="1" applyBorder="1" applyAlignment="1">
      <alignment horizontal="center" vertical="center" wrapText="1"/>
    </xf>
    <xf numFmtId="0" fontId="4" fillId="0" borderId="16" xfId="2" applyNumberFormat="1" applyFont="1" applyFill="1" applyBorder="1" applyAlignment="1">
      <alignment horizontal="center" vertical="center" wrapText="1" shrinkToFit="1"/>
    </xf>
    <xf numFmtId="0" fontId="4" fillId="0" borderId="0" xfId="2" applyFont="1" applyFill="1" applyBorder="1" applyAlignment="1">
      <alignment horizontal="center" vertical="center" wrapText="1" shrinkToFit="1"/>
    </xf>
    <xf numFmtId="0" fontId="7" fillId="0" borderId="104" xfId="2" applyFont="1" applyFill="1" applyBorder="1" applyAlignment="1">
      <alignment horizontal="center" vertical="center"/>
    </xf>
    <xf numFmtId="0" fontId="7" fillId="0" borderId="92" xfId="2" applyFont="1" applyFill="1" applyBorder="1" applyAlignment="1">
      <alignment horizontal="center" vertical="center"/>
    </xf>
    <xf numFmtId="0" fontId="6" fillId="0" borderId="31" xfId="2" applyFont="1" applyFill="1" applyBorder="1" applyAlignment="1">
      <alignment horizontal="center" vertical="center" wrapText="1" shrinkToFit="1"/>
    </xf>
    <xf numFmtId="0" fontId="6" fillId="0" borderId="8" xfId="2" applyFont="1" applyFill="1" applyBorder="1" applyAlignment="1">
      <alignment horizontal="center" vertical="center" wrapText="1" shrinkToFit="1"/>
    </xf>
    <xf numFmtId="0" fontId="7" fillId="0" borderId="31" xfId="2" applyFont="1" applyFill="1" applyBorder="1" applyAlignment="1">
      <alignment horizontal="center" vertical="center" wrapText="1" shrinkToFit="1"/>
    </xf>
    <xf numFmtId="0" fontId="7" fillId="0" borderId="8" xfId="2" applyFont="1" applyFill="1" applyBorder="1" applyAlignment="1">
      <alignment horizontal="center" vertical="center" wrapText="1" shrinkToFit="1"/>
    </xf>
    <xf numFmtId="0" fontId="6" fillId="0" borderId="105" xfId="2" applyFont="1" applyFill="1" applyBorder="1" applyAlignment="1">
      <alignment horizontal="center" vertical="center"/>
    </xf>
    <xf numFmtId="0" fontId="6" fillId="0" borderId="34" xfId="2" applyFont="1" applyFill="1" applyBorder="1" applyAlignment="1">
      <alignment horizontal="center" vertical="center"/>
    </xf>
    <xf numFmtId="0" fontId="6" fillId="0" borderId="105" xfId="2" applyFont="1" applyFill="1" applyBorder="1" applyAlignment="1">
      <alignment horizontal="center" vertical="center" wrapText="1" shrinkToFit="1"/>
    </xf>
    <xf numFmtId="0" fontId="6" fillId="0" borderId="34" xfId="2" applyFont="1" applyFill="1" applyBorder="1" applyAlignment="1">
      <alignment horizontal="center" vertical="center" wrapText="1" shrinkToFit="1"/>
    </xf>
    <xf numFmtId="0" fontId="7" fillId="0" borderId="104" xfId="2" applyFont="1" applyFill="1" applyBorder="1" applyAlignment="1">
      <alignment horizontal="center" vertical="center" wrapText="1" shrinkToFit="1"/>
    </xf>
    <xf numFmtId="0" fontId="7" fillId="0" borderId="92" xfId="2" applyFont="1" applyFill="1" applyBorder="1" applyAlignment="1">
      <alignment horizontal="center" vertical="center" wrapText="1" shrinkToFit="1"/>
    </xf>
    <xf numFmtId="0" fontId="6" fillId="0" borderId="104" xfId="2" applyFont="1" applyFill="1" applyBorder="1" applyAlignment="1">
      <alignment horizontal="center" vertical="center"/>
    </xf>
    <xf numFmtId="0" fontId="6" fillId="0" borderId="92" xfId="2" applyFont="1" applyFill="1" applyBorder="1" applyAlignment="1">
      <alignment horizontal="center" vertical="center"/>
    </xf>
    <xf numFmtId="0" fontId="6" fillId="0" borderId="31" xfId="2" applyFont="1" applyFill="1" applyBorder="1" applyAlignment="1">
      <alignment horizontal="center" vertical="center"/>
    </xf>
    <xf numFmtId="0" fontId="6" fillId="0" borderId="8" xfId="2" applyFont="1" applyFill="1" applyBorder="1" applyAlignment="1">
      <alignment horizontal="center" vertical="center"/>
    </xf>
    <xf numFmtId="0" fontId="15" fillId="0" borderId="273" xfId="2" applyNumberFormat="1" applyFont="1" applyFill="1" applyBorder="1" applyAlignment="1">
      <alignment horizontal="center" vertical="center" shrinkToFit="1"/>
    </xf>
    <xf numFmtId="0" fontId="15" fillId="0" borderId="4" xfId="2" applyNumberFormat="1" applyFont="1" applyFill="1" applyBorder="1" applyAlignment="1">
      <alignment horizontal="center" vertical="center" shrinkToFit="1"/>
    </xf>
    <xf numFmtId="0" fontId="5" fillId="0" borderId="98" xfId="2" applyNumberFormat="1" applyFont="1" applyFill="1" applyBorder="1" applyAlignment="1">
      <alignment horizontal="center" vertical="center" wrapText="1" shrinkToFit="1"/>
    </xf>
    <xf numFmtId="0" fontId="5" fillId="0" borderId="43" xfId="2" applyNumberFormat="1" applyFont="1" applyFill="1" applyBorder="1" applyAlignment="1">
      <alignment horizontal="center" vertical="center" wrapText="1" shrinkToFit="1"/>
    </xf>
    <xf numFmtId="0" fontId="5" fillId="0" borderId="122" xfId="2" applyNumberFormat="1" applyFont="1" applyFill="1" applyBorder="1" applyAlignment="1">
      <alignment horizontal="center" vertical="center" wrapText="1" shrinkToFit="1"/>
    </xf>
    <xf numFmtId="0" fontId="15" fillId="0" borderId="272" xfId="2" applyNumberFormat="1" applyFont="1" applyFill="1" applyBorder="1" applyAlignment="1">
      <alignment horizontal="center" vertical="center" shrinkToFit="1"/>
    </xf>
    <xf numFmtId="0" fontId="15" fillId="0" borderId="109" xfId="2" applyNumberFormat="1" applyFont="1" applyFill="1" applyBorder="1" applyAlignment="1">
      <alignment horizontal="center" vertical="center" shrinkToFit="1"/>
    </xf>
    <xf numFmtId="0" fontId="5" fillId="0" borderId="68" xfId="2" applyNumberFormat="1" applyFont="1" applyFill="1" applyBorder="1" applyAlignment="1">
      <alignment horizontal="center" vertical="center" wrapText="1" shrinkToFit="1"/>
    </xf>
    <xf numFmtId="0" fontId="27" fillId="6" borderId="271" xfId="2" applyFont="1" applyFill="1" applyBorder="1" applyAlignment="1">
      <alignment horizontal="center" vertical="center"/>
    </xf>
    <xf numFmtId="0" fontId="27" fillId="6" borderId="81" xfId="2" applyFont="1" applyFill="1" applyBorder="1" applyAlignment="1">
      <alignment horizontal="center" vertical="center"/>
    </xf>
    <xf numFmtId="0" fontId="7" fillId="0" borderId="36" xfId="2" applyFont="1" applyFill="1" applyBorder="1" applyAlignment="1">
      <alignment horizontal="left" vertical="center"/>
    </xf>
    <xf numFmtId="0" fontId="6" fillId="0" borderId="121" xfId="2" applyFont="1" applyFill="1" applyBorder="1" applyAlignment="1">
      <alignment horizontal="center" vertical="center"/>
    </xf>
    <xf numFmtId="0" fontId="6" fillId="0" borderId="112" xfId="2" applyFont="1" applyFill="1" applyBorder="1" applyAlignment="1">
      <alignment horizontal="center" vertical="center"/>
    </xf>
    <xf numFmtId="0" fontId="24" fillId="7" borderId="270" xfId="2" applyNumberFormat="1" applyFont="1" applyFill="1" applyBorder="1" applyAlignment="1">
      <alignment horizontal="center" vertical="center" wrapText="1" shrinkToFit="1"/>
    </xf>
    <xf numFmtId="0" fontId="24" fillId="7" borderId="79" xfId="2" applyNumberFormat="1" applyFont="1" applyFill="1" applyBorder="1" applyAlignment="1">
      <alignment horizontal="center" vertical="center" wrapText="1" shrinkToFit="1"/>
    </xf>
    <xf numFmtId="0" fontId="7" fillId="0" borderId="0" xfId="2" applyFont="1" applyFill="1" applyBorder="1" applyAlignment="1">
      <alignment horizontal="left" vertical="center"/>
    </xf>
    <xf numFmtId="0" fontId="6" fillId="0" borderId="0" xfId="2" applyFont="1" applyFill="1" applyBorder="1" applyAlignment="1">
      <alignment horizontal="left" vertical="center"/>
    </xf>
    <xf numFmtId="0" fontId="4" fillId="0" borderId="265" xfId="2" applyFont="1" applyFill="1" applyBorder="1" applyAlignment="1">
      <alignment horizontal="center" vertical="center" wrapText="1" shrinkToFit="1"/>
    </xf>
    <xf numFmtId="0" fontId="4" fillId="0" borderId="253" xfId="2" applyNumberFormat="1" applyFont="1" applyFill="1" applyBorder="1" applyAlignment="1">
      <alignment horizontal="center" vertical="center" wrapText="1" shrinkToFit="1"/>
    </xf>
    <xf numFmtId="0" fontId="4" fillId="0" borderId="266" xfId="2" applyFont="1" applyFill="1" applyBorder="1" applyAlignment="1">
      <alignment horizontal="center" vertical="center" wrapText="1" shrinkToFit="1"/>
    </xf>
    <xf numFmtId="0" fontId="4" fillId="0" borderId="267" xfId="2" applyFont="1" applyFill="1" applyBorder="1" applyAlignment="1">
      <alignment horizontal="center" vertical="center" wrapText="1" shrinkToFit="1"/>
    </xf>
    <xf numFmtId="0" fontId="4" fillId="0" borderId="285" xfId="2" applyFont="1" applyFill="1" applyBorder="1" applyAlignment="1">
      <alignment horizontal="center" vertical="center" wrapText="1" shrinkToFit="1"/>
    </xf>
    <xf numFmtId="0" fontId="4" fillId="0" borderId="250" xfId="2" applyNumberFormat="1" applyFont="1" applyFill="1" applyBorder="1" applyAlignment="1">
      <alignment horizontal="center" vertical="center" wrapText="1" shrinkToFit="1"/>
    </xf>
    <xf numFmtId="0" fontId="4" fillId="0" borderId="286" xfId="2" applyNumberFormat="1" applyFont="1" applyFill="1" applyBorder="1" applyAlignment="1">
      <alignment horizontal="center" vertical="center" wrapText="1" shrinkToFit="1"/>
    </xf>
    <xf numFmtId="0" fontId="4" fillId="0" borderId="287" xfId="2" applyNumberFormat="1" applyFont="1" applyFill="1" applyBorder="1" applyAlignment="1">
      <alignment horizontal="center" vertical="center" wrapText="1" shrinkToFit="1"/>
    </xf>
    <xf numFmtId="0" fontId="6" fillId="0" borderId="257" xfId="2" applyFont="1" applyFill="1" applyBorder="1" applyAlignment="1">
      <alignment horizontal="center" vertical="center"/>
    </xf>
    <xf numFmtId="0" fontId="6" fillId="0" borderId="258" xfId="2" applyFont="1" applyFill="1" applyBorder="1" applyAlignment="1">
      <alignment horizontal="center" vertical="center"/>
    </xf>
    <xf numFmtId="0" fontId="6" fillId="0" borderId="259" xfId="2" applyFont="1" applyFill="1" applyBorder="1" applyAlignment="1">
      <alignment horizontal="center" vertical="center"/>
    </xf>
    <xf numFmtId="0" fontId="4" fillId="0" borderId="96" xfId="2" applyFont="1" applyFill="1" applyBorder="1" applyAlignment="1">
      <alignment horizontal="center" vertical="center" wrapText="1" shrinkToFit="1"/>
    </xf>
    <xf numFmtId="0" fontId="4" fillId="0" borderId="61" xfId="2" applyFont="1" applyFill="1" applyBorder="1" applyAlignment="1">
      <alignment horizontal="center" vertical="center" wrapText="1" shrinkToFit="1"/>
    </xf>
    <xf numFmtId="0" fontId="4" fillId="0" borderId="62" xfId="2" applyFont="1" applyFill="1" applyBorder="1" applyAlignment="1">
      <alignment horizontal="center" vertical="center" wrapText="1" shrinkToFit="1"/>
    </xf>
    <xf numFmtId="0" fontId="6" fillId="0" borderId="282" xfId="2" applyNumberFormat="1" applyFont="1" applyFill="1" applyBorder="1" applyAlignment="1">
      <alignment horizontal="center" vertical="center" wrapText="1" shrinkToFit="1"/>
    </xf>
    <xf numFmtId="0" fontId="6" fillId="0" borderId="283" xfId="2" applyNumberFormat="1" applyFont="1" applyFill="1" applyBorder="1" applyAlignment="1">
      <alignment horizontal="center" vertical="center" wrapText="1" shrinkToFit="1"/>
    </xf>
    <xf numFmtId="0" fontId="6" fillId="0" borderId="45" xfId="2" applyFont="1" applyFill="1" applyBorder="1" applyAlignment="1">
      <alignment horizontal="center" vertical="center" wrapText="1" shrinkToFit="1"/>
    </xf>
    <xf numFmtId="0" fontId="6" fillId="0" borderId="40" xfId="2" applyFont="1" applyFill="1" applyBorder="1" applyAlignment="1">
      <alignment horizontal="center" vertical="center" wrapText="1" shrinkToFit="1"/>
    </xf>
    <xf numFmtId="0" fontId="6" fillId="0" borderId="9" xfId="2" applyFont="1" applyFill="1" applyBorder="1" applyAlignment="1">
      <alignment horizontal="center" vertical="center" wrapText="1" shrinkToFit="1"/>
    </xf>
    <xf numFmtId="0" fontId="7" fillId="0" borderId="45" xfId="2" applyFont="1" applyFill="1" applyBorder="1" applyAlignment="1">
      <alignment horizontal="center" vertical="center" wrapText="1" shrinkToFit="1"/>
    </xf>
    <xf numFmtId="0" fontId="6" fillId="0" borderId="280" xfId="2" applyNumberFormat="1" applyFont="1" applyFill="1" applyBorder="1" applyAlignment="1">
      <alignment horizontal="center" vertical="center" wrapText="1" shrinkToFit="1"/>
    </xf>
    <xf numFmtId="0" fontId="6" fillId="0" borderId="36" xfId="2" applyNumberFormat="1" applyFont="1" applyFill="1" applyBorder="1" applyAlignment="1">
      <alignment horizontal="center" vertical="center" wrapText="1" shrinkToFit="1"/>
    </xf>
    <xf numFmtId="0" fontId="7" fillId="0" borderId="282" xfId="2" applyFont="1" applyFill="1" applyBorder="1" applyAlignment="1">
      <alignment horizontal="center" vertical="center"/>
    </xf>
    <xf numFmtId="0" fontId="7" fillId="0" borderId="283" xfId="2" applyFont="1" applyFill="1" applyBorder="1" applyAlignment="1">
      <alignment horizontal="center" vertical="center"/>
    </xf>
    <xf numFmtId="0" fontId="7" fillId="0" borderId="284" xfId="2" applyFont="1" applyFill="1" applyBorder="1" applyAlignment="1">
      <alignment horizontal="center" vertical="center"/>
    </xf>
    <xf numFmtId="0" fontId="6" fillId="0" borderId="66" xfId="2" applyFont="1" applyFill="1" applyBorder="1" applyAlignment="1">
      <alignment horizontal="center" vertical="center" wrapText="1" shrinkToFit="1"/>
    </xf>
    <xf numFmtId="0" fontId="6" fillId="0" borderId="0" xfId="2" applyFont="1" applyFill="1" applyBorder="1" applyAlignment="1">
      <alignment horizontal="center" vertical="center" wrapText="1" shrinkToFit="1"/>
    </xf>
    <xf numFmtId="0" fontId="6" fillId="0" borderId="13" xfId="2" applyFont="1" applyFill="1" applyBorder="1" applyAlignment="1">
      <alignment horizontal="center" vertical="center" wrapText="1" shrinkToFit="1"/>
    </xf>
    <xf numFmtId="0" fontId="7" fillId="0" borderId="66" xfId="2" applyFont="1" applyFill="1" applyBorder="1" applyAlignment="1">
      <alignment horizontal="center" vertical="center" wrapText="1" shrinkToFit="1"/>
    </xf>
    <xf numFmtId="0" fontId="7" fillId="0" borderId="0" xfId="2" applyFont="1" applyFill="1" applyBorder="1" applyAlignment="1">
      <alignment horizontal="center" vertical="center" wrapText="1" shrinkToFit="1"/>
    </xf>
    <xf numFmtId="0" fontId="7" fillId="0" borderId="13" xfId="2" applyFont="1" applyFill="1" applyBorder="1" applyAlignment="1">
      <alignment horizontal="center" vertical="center" wrapText="1" shrinkToFit="1"/>
    </xf>
    <xf numFmtId="0" fontId="6" fillId="0" borderId="257" xfId="2" applyFont="1" applyFill="1" applyBorder="1" applyAlignment="1">
      <alignment horizontal="center" vertical="center" wrapText="1" shrinkToFit="1"/>
    </xf>
    <xf numFmtId="0" fontId="6" fillId="0" borderId="258" xfId="2" applyFont="1" applyFill="1" applyBorder="1" applyAlignment="1">
      <alignment horizontal="center" vertical="center" wrapText="1" shrinkToFit="1"/>
    </xf>
    <xf numFmtId="0" fontId="6" fillId="0" borderId="259" xfId="2" applyFont="1" applyFill="1" applyBorder="1" applyAlignment="1">
      <alignment horizontal="center" vertical="center" wrapText="1" shrinkToFit="1"/>
    </xf>
    <xf numFmtId="0" fontId="6" fillId="0" borderId="274" xfId="2" applyFont="1" applyFill="1" applyBorder="1" applyAlignment="1">
      <alignment horizontal="center" vertical="center"/>
    </xf>
    <xf numFmtId="0" fontId="6" fillId="0" borderId="275" xfId="2" applyFont="1" applyFill="1" applyBorder="1" applyAlignment="1">
      <alignment horizontal="center" vertical="center"/>
    </xf>
    <xf numFmtId="0" fontId="6" fillId="0" borderId="276" xfId="2" applyFont="1" applyFill="1" applyBorder="1" applyAlignment="1">
      <alignment horizontal="center" vertical="center"/>
    </xf>
    <xf numFmtId="0" fontId="15" fillId="0" borderId="68" xfId="2" applyNumberFormat="1" applyFont="1" applyFill="1" applyBorder="1" applyAlignment="1">
      <alignment horizontal="center" vertical="center" shrinkToFit="1"/>
    </xf>
    <xf numFmtId="0" fontId="15" fillId="0" borderId="17" xfId="2" applyNumberFormat="1" applyFont="1" applyFill="1" applyBorder="1" applyAlignment="1">
      <alignment horizontal="center" vertical="center" shrinkToFit="1"/>
    </xf>
    <xf numFmtId="0" fontId="6" fillId="0" borderId="281" xfId="2" applyNumberFormat="1" applyFont="1" applyFill="1" applyBorder="1" applyAlignment="1">
      <alignment horizontal="center" vertical="center" wrapText="1" shrinkToFit="1"/>
    </xf>
    <xf numFmtId="0" fontId="15" fillId="0" borderId="96" xfId="2" applyNumberFormat="1" applyFont="1" applyFill="1" applyBorder="1" applyAlignment="1">
      <alignment horizontal="center" vertical="center" shrinkToFit="1"/>
    </xf>
    <xf numFmtId="0" fontId="15" fillId="0" borderId="61" xfId="2" applyNumberFormat="1" applyFont="1" applyFill="1" applyBorder="1" applyAlignment="1">
      <alignment horizontal="center" vertical="center" shrinkToFit="1"/>
    </xf>
    <xf numFmtId="0" fontId="6" fillId="0" borderId="98" xfId="2" applyNumberFormat="1" applyFont="1" applyFill="1" applyBorder="1" applyAlignment="1">
      <alignment horizontal="center" vertical="center" wrapText="1" shrinkToFit="1"/>
    </xf>
    <xf numFmtId="0" fontId="6" fillId="0" borderId="122" xfId="2" applyNumberFormat="1" applyFont="1" applyFill="1" applyBorder="1" applyAlignment="1">
      <alignment horizontal="center" vertical="center" wrapText="1" shrinkToFit="1"/>
    </xf>
    <xf numFmtId="0" fontId="31" fillId="7" borderId="271" xfId="2" applyFont="1" applyFill="1" applyBorder="1" applyAlignment="1">
      <alignment horizontal="center" vertical="center"/>
    </xf>
    <xf numFmtId="0" fontId="31" fillId="7" borderId="81" xfId="2" applyFont="1" applyFill="1" applyBorder="1" applyAlignment="1">
      <alignment horizontal="center" vertical="center"/>
    </xf>
    <xf numFmtId="0" fontId="24" fillId="7" borderId="277" xfId="2" applyNumberFormat="1" applyFont="1" applyFill="1" applyBorder="1" applyAlignment="1">
      <alignment horizontal="center" vertical="center" wrapText="1" shrinkToFit="1"/>
    </xf>
    <xf numFmtId="0" fontId="24" fillId="7" borderId="278" xfId="2" applyNumberFormat="1" applyFont="1" applyFill="1" applyBorder="1" applyAlignment="1">
      <alignment horizontal="center" vertical="center" wrapText="1" shrinkToFit="1"/>
    </xf>
    <xf numFmtId="0" fontId="24" fillId="7" borderId="279" xfId="2" applyNumberFormat="1" applyFont="1" applyFill="1" applyBorder="1" applyAlignment="1">
      <alignment horizontal="center" vertical="center" wrapText="1" shrinkToFit="1"/>
    </xf>
    <xf numFmtId="0" fontId="6" fillId="0" borderId="255" xfId="2" applyFont="1" applyFill="1" applyBorder="1" applyAlignment="1">
      <alignment horizontal="center" vertical="center" wrapText="1" shrinkToFit="1"/>
    </xf>
    <xf numFmtId="0" fontId="6" fillId="0" borderId="288" xfId="2" applyFont="1" applyFill="1" applyBorder="1" applyAlignment="1">
      <alignment horizontal="center" vertical="center" wrapText="1" shrinkToFit="1"/>
    </xf>
    <xf numFmtId="0" fontId="6" fillId="0" borderId="38" xfId="2" applyFont="1" applyFill="1" applyBorder="1" applyAlignment="1">
      <alignment horizontal="center" vertical="center" wrapText="1" shrinkToFit="1"/>
    </xf>
    <xf numFmtId="0" fontId="29" fillId="7" borderId="45" xfId="2" applyNumberFormat="1" applyFont="1" applyFill="1" applyBorder="1" applyAlignment="1">
      <alignment horizontal="center" vertical="center" wrapText="1" shrinkToFit="1"/>
    </xf>
    <xf numFmtId="0" fontId="29" fillId="7" borderId="40" xfId="2" applyNumberFormat="1" applyFont="1" applyFill="1" applyBorder="1" applyAlignment="1">
      <alignment horizontal="center" vertical="center" wrapText="1" shrinkToFit="1"/>
    </xf>
    <xf numFmtId="0" fontId="29" fillId="7" borderId="9" xfId="2" applyNumberFormat="1" applyFont="1" applyFill="1" applyBorder="1" applyAlignment="1">
      <alignment horizontal="center" vertical="center" wrapText="1" shrinkToFit="1"/>
    </xf>
    <xf numFmtId="0" fontId="31" fillId="7" borderId="257" xfId="2" applyFont="1" applyFill="1" applyBorder="1" applyAlignment="1">
      <alignment horizontal="center" vertical="center"/>
    </xf>
    <xf numFmtId="0" fontId="31" fillId="7" borderId="258" xfId="2" applyFont="1" applyFill="1" applyBorder="1" applyAlignment="1">
      <alignment horizontal="center" vertical="center"/>
    </xf>
    <xf numFmtId="0" fontId="31" fillId="7" borderId="259" xfId="2" applyFont="1" applyFill="1" applyBorder="1" applyAlignment="1">
      <alignment horizontal="center" vertical="center"/>
    </xf>
    <xf numFmtId="0" fontId="6" fillId="0" borderId="249" xfId="2" applyFont="1" applyFill="1" applyBorder="1" applyAlignment="1">
      <alignment horizontal="center" vertical="center" wrapText="1" shrinkToFit="1"/>
    </xf>
    <xf numFmtId="0" fontId="32" fillId="0" borderId="0" xfId="2" applyFont="1" applyFill="1" applyBorder="1" applyAlignment="1">
      <alignment horizontal="left" vertical="center"/>
    </xf>
    <xf numFmtId="0" fontId="6" fillId="0" borderId="287" xfId="2" applyFont="1" applyFill="1" applyBorder="1" applyAlignment="1">
      <alignment horizontal="center" vertical="center" wrapText="1" shrinkToFit="1"/>
    </xf>
    <xf numFmtId="0" fontId="14" fillId="0" borderId="249" xfId="2" applyFont="1" applyFill="1" applyBorder="1" applyAlignment="1">
      <alignment horizontal="center" vertical="center" wrapText="1"/>
    </xf>
    <xf numFmtId="0" fontId="14" fillId="0" borderId="88" xfId="2" applyFont="1" applyFill="1" applyBorder="1" applyAlignment="1">
      <alignment horizontal="center" vertical="center" wrapText="1"/>
    </xf>
    <xf numFmtId="0" fontId="6" fillId="0" borderId="66" xfId="2" applyNumberFormat="1" applyFont="1" applyFill="1" applyBorder="1" applyAlignment="1">
      <alignment horizontal="center" vertical="center" wrapText="1" shrinkToFit="1"/>
    </xf>
    <xf numFmtId="0" fontId="6" fillId="0" borderId="0" xfId="2" applyNumberFormat="1" applyFont="1" applyFill="1" applyBorder="1" applyAlignment="1">
      <alignment horizontal="center" vertical="center" wrapText="1" shrinkToFit="1"/>
    </xf>
    <xf numFmtId="0" fontId="6" fillId="0" borderId="289" xfId="2" applyNumberFormat="1" applyFont="1" applyFill="1" applyBorder="1" applyAlignment="1">
      <alignment horizontal="center" vertical="center" wrapText="1" shrinkToFit="1"/>
    </xf>
    <xf numFmtId="0" fontId="6" fillId="0" borderId="33" xfId="2" applyNumberFormat="1" applyFont="1" applyFill="1" applyBorder="1" applyAlignment="1">
      <alignment horizontal="center" vertical="center" wrapText="1" shrinkToFit="1"/>
    </xf>
    <xf numFmtId="0" fontId="15" fillId="0" borderId="98" xfId="2" applyNumberFormat="1" applyFont="1" applyFill="1" applyBorder="1" applyAlignment="1">
      <alignment horizontal="center" vertical="center" shrinkToFit="1"/>
    </xf>
    <xf numFmtId="4" fontId="6" fillId="0" borderId="0" xfId="0" applyNumberFormat="1" applyFont="1" applyFill="1" applyBorder="1" applyAlignment="1">
      <alignment horizontal="left" vertical="center"/>
    </xf>
    <xf numFmtId="0" fontId="51" fillId="0" borderId="0" xfId="2" applyNumberFormat="1" applyFont="1" applyFill="1" applyBorder="1" applyAlignment="1">
      <alignment horizontal="center" vertical="center" wrapText="1" shrinkToFit="1"/>
    </xf>
    <xf numFmtId="0" fontId="33" fillId="0" borderId="0" xfId="2" applyNumberFormat="1" applyFont="1" applyFill="1" applyBorder="1" applyAlignment="1">
      <alignment horizontal="center" vertical="center" wrapText="1" shrinkToFit="1"/>
    </xf>
    <xf numFmtId="4" fontId="21" fillId="0" borderId="0" xfId="0" applyNumberFormat="1" applyFont="1" applyFill="1" applyBorder="1" applyAlignment="1">
      <alignment horizontal="left" vertical="center"/>
    </xf>
    <xf numFmtId="0" fontId="14" fillId="0" borderId="91" xfId="2" applyFont="1" applyFill="1" applyBorder="1" applyAlignment="1">
      <alignment horizontal="center" vertical="center" wrapText="1"/>
    </xf>
    <xf numFmtId="0" fontId="14" fillId="0" borderId="253" xfId="2" applyFont="1" applyFill="1" applyBorder="1" applyAlignment="1">
      <alignment horizontal="center" vertical="center" wrapText="1"/>
    </xf>
    <xf numFmtId="0" fontId="35" fillId="0" borderId="249" xfId="2" applyFont="1" applyFill="1" applyBorder="1" applyAlignment="1">
      <alignment horizontal="center" vertical="center" wrapText="1"/>
    </xf>
    <xf numFmtId="0" fontId="35" fillId="0" borderId="88" xfId="2" applyFont="1" applyFill="1" applyBorder="1" applyAlignment="1">
      <alignment horizontal="center" vertical="center" wrapText="1"/>
    </xf>
    <xf numFmtId="0" fontId="7" fillId="0" borderId="0" xfId="2" applyNumberFormat="1" applyFont="1" applyFill="1" applyBorder="1" applyAlignment="1">
      <alignment horizontal="center" vertical="center" wrapText="1" shrinkToFit="1"/>
    </xf>
    <xf numFmtId="0" fontId="28" fillId="0" borderId="0" xfId="2" applyNumberFormat="1" applyFont="1" applyFill="1" applyBorder="1" applyAlignment="1">
      <alignment horizontal="center" vertical="center" wrapText="1" shrinkToFit="1"/>
    </xf>
    <xf numFmtId="0" fontId="30" fillId="7" borderId="45" xfId="2" applyNumberFormat="1" applyFont="1" applyFill="1" applyBorder="1" applyAlignment="1">
      <alignment horizontal="center" vertical="center" wrapText="1" shrinkToFit="1"/>
    </xf>
    <xf numFmtId="0" fontId="30" fillId="7" borderId="40" xfId="2" applyNumberFormat="1" applyFont="1" applyFill="1" applyBorder="1" applyAlignment="1">
      <alignment horizontal="center" vertical="center" wrapText="1" shrinkToFit="1"/>
    </xf>
    <xf numFmtId="0" fontId="30" fillId="7" borderId="9" xfId="2" applyNumberFormat="1" applyFont="1" applyFill="1" applyBorder="1" applyAlignment="1">
      <alignment horizontal="center" vertical="center" wrapText="1" shrinkToFit="1"/>
    </xf>
    <xf numFmtId="0" fontId="31" fillId="6" borderId="257" xfId="2" applyNumberFormat="1" applyFont="1" applyFill="1" applyBorder="1" applyAlignment="1">
      <alignment horizontal="center" vertical="center" wrapText="1" shrinkToFit="1"/>
    </xf>
    <xf numFmtId="0" fontId="31" fillId="6" borderId="258" xfId="2" applyNumberFormat="1" applyFont="1" applyFill="1" applyBorder="1" applyAlignment="1">
      <alignment horizontal="center" vertical="center" wrapText="1" shrinkToFit="1"/>
    </xf>
    <xf numFmtId="0" fontId="31" fillId="6" borderId="259" xfId="2" applyNumberFormat="1" applyFont="1" applyFill="1" applyBorder="1" applyAlignment="1">
      <alignment horizontal="center" vertical="center" wrapText="1" shrinkToFit="1"/>
    </xf>
    <xf numFmtId="0" fontId="4" fillId="0" borderId="51" xfId="2" applyFont="1" applyFill="1" applyBorder="1" applyAlignment="1">
      <alignment horizontal="left" vertical="center"/>
    </xf>
  </cellXfs>
  <cellStyles count="9">
    <cellStyle name="Comma" xfId="5" builtinId="3"/>
    <cellStyle name="Normal" xfId="0" builtinId="0"/>
    <cellStyle name="Percent" xfId="4" builtinId="5"/>
    <cellStyle name="Обычный 18" xfId="1"/>
    <cellStyle name="Обычный 2" xfId="2"/>
    <cellStyle name="Обычный 2 2" xfId="3"/>
    <cellStyle name="Финансовый 2" xfId="6"/>
    <cellStyle name="Финансовый 2 2" xfId="7"/>
    <cellStyle name="Финансовый 3"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tagoimurod\Desktop\bluetooth\1\For%20Bobosik\&#1055;&#1043;&#1042;&#1047;%202013-2015%20&#1085;&#1086;&#1074;&#1099;\&#1050;&#1086;&#1087;&#1080;&#1103;%20&#1041;&#1050;&#1044;&#1041;%202012-2014%20(&#1089;%20&#1055;&#1043;&#1048;)%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m.tagoimurod\Desktop\bluetooth\1\For%20Bobosik\&#1053;&#1072;&#1088;&#1075;&#1080;&#1089;\&#1050;&#1086;&#1087;&#1080;&#1103;%20&#1041;&#1050;&#1044;&#1041;%202012-2014%20(&#1089;%20&#1055;&#1043;&#1048;)%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1-11-adavlato\public\Documents%20and%20Settings\nmenlasheva\&#1056;&#1072;&#1073;&#1086;&#1095;&#1080;&#1081;%20&#1089;&#1090;&#1086;&#1083;\&#1055;&#1043;&#1048;%202012-20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y creditors"/>
      <sheetName val="by sectors"/>
      <sheetName val="agrigated by creditors"/>
      <sheetName val="agrigated by sectors"/>
      <sheetName val="select by new"/>
    </sheetNames>
    <sheetDataSet>
      <sheetData sheetId="0" refreshError="1">
        <row r="54">
          <cell r="I54">
            <v>2.5219859981785193</v>
          </cell>
        </row>
        <row r="75">
          <cell r="E75">
            <v>3.6</v>
          </cell>
        </row>
        <row r="76">
          <cell r="B76">
            <v>41538</v>
          </cell>
          <cell r="E76">
            <v>10.15</v>
          </cell>
          <cell r="J76">
            <v>3</v>
          </cell>
        </row>
        <row r="77">
          <cell r="B77">
            <v>40717</v>
          </cell>
        </row>
        <row r="80">
          <cell r="H80">
            <v>0</v>
          </cell>
          <cell r="I80">
            <v>0</v>
          </cell>
          <cell r="K80">
            <v>5</v>
          </cell>
          <cell r="L80">
            <v>5</v>
          </cell>
        </row>
        <row r="82">
          <cell r="K82">
            <v>1</v>
          </cell>
        </row>
        <row r="83">
          <cell r="L83">
            <v>0.5</v>
          </cell>
        </row>
        <row r="84">
          <cell r="K84">
            <v>0.5</v>
          </cell>
          <cell r="L84">
            <v>0.5</v>
          </cell>
        </row>
        <row r="85">
          <cell r="L85">
            <v>2</v>
          </cell>
        </row>
        <row r="109">
          <cell r="B109" t="str">
            <v>0675.</v>
          </cell>
          <cell r="J109">
            <v>3</v>
          </cell>
        </row>
        <row r="112">
          <cell r="K112">
            <v>5</v>
          </cell>
          <cell r="L112">
            <v>5</v>
          </cell>
        </row>
        <row r="119">
          <cell r="I119">
            <v>30180</v>
          </cell>
          <cell r="J119">
            <v>35430</v>
          </cell>
          <cell r="K119">
            <v>42160</v>
          </cell>
          <cell r="L119">
            <v>50670</v>
          </cell>
        </row>
        <row r="120">
          <cell r="I120">
            <v>4.8</v>
          </cell>
          <cell r="K120">
            <v>5.12</v>
          </cell>
          <cell r="L120">
            <v>5.26</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Бучети ПГИ 13-15"/>
      <sheetName val="Workable"/>
      <sheetName val="select by new"/>
      <sheetName val="by creditors"/>
      <sheetName val="by sectors"/>
      <sheetName val="agrigated by creditors"/>
      <sheetName val="agrigated by sectors"/>
    </sheetNames>
    <sheetDataSet>
      <sheetData sheetId="0" refreshError="1"/>
      <sheetData sheetId="1" refreshError="1"/>
      <sheetData sheetId="2" refreshError="1"/>
      <sheetData sheetId="3" refreshError="1">
        <row r="31">
          <cell r="B31" t="str">
            <v>TAD-0041</v>
          </cell>
          <cell r="E31">
            <v>12.46</v>
          </cell>
        </row>
      </sheetData>
      <sheetData sheetId="4" refreshError="1"/>
      <sheetData sheetId="5" refreshError="1"/>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БДИ"/>
    </sheetNames>
    <sheetDataSet>
      <sheetData sheetId="0" refreshError="1">
        <row r="267">
          <cell r="C267" t="str">
            <v>Лоиҳаи рушди устувори соҳаи пахтакорӣ</v>
          </cell>
        </row>
        <row r="272">
          <cell r="C272" t="str">
            <v xml:space="preserve">Лоиҳаи идоракунии хавфи обхезӣ дар вилояти Хатлон </v>
          </cell>
        </row>
        <row r="357">
          <cell r="C357" t="str">
            <v>Лоиҳаи сохтмони роҳи автомобилгарди Шоҳон-Зиғар (марҳилаи3)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sheetPr codeName="Лист1">
    <tabColor theme="7" tint="0.59999389629810485"/>
    <pageSetUpPr fitToPage="1"/>
  </sheetPr>
  <dimension ref="A1:T472"/>
  <sheetViews>
    <sheetView view="pageBreakPreview" zoomScaleNormal="100" zoomScaleSheetLayoutView="100" workbookViewId="0">
      <pane ySplit="5" topLeftCell="A271" activePane="bottomLeft" state="frozen"/>
      <selection activeCell="K8" sqref="K8"/>
      <selection pane="bottomLeft" activeCell="E15" sqref="E15"/>
    </sheetView>
  </sheetViews>
  <sheetFormatPr defaultRowHeight="15" outlineLevelRow="1"/>
  <cols>
    <col min="1" max="1" width="4.5703125" style="534" customWidth="1"/>
    <col min="2" max="2" width="12.28515625" style="899" customWidth="1"/>
    <col min="3" max="3" width="33.42578125" style="899" customWidth="1"/>
    <col min="4" max="4" width="15.42578125" style="927" customWidth="1"/>
    <col min="5" max="5" width="10.7109375" style="899" customWidth="1"/>
    <col min="6" max="6" width="12.28515625" style="899" customWidth="1"/>
    <col min="7" max="7" width="12.7109375" style="899" hidden="1" customWidth="1"/>
    <col min="8" max="8" width="12.5703125" style="899" customWidth="1"/>
    <col min="9" max="9" width="12.7109375" style="899" customWidth="1"/>
    <col min="10" max="12" width="16" style="956" customWidth="1"/>
    <col min="13" max="13" width="26" style="534" customWidth="1"/>
    <col min="14" max="14" width="17.42578125" style="534" customWidth="1"/>
    <col min="15" max="15" width="12.28515625" style="927" customWidth="1"/>
    <col min="16" max="16" width="13.85546875" style="534" customWidth="1"/>
    <col min="17" max="17" width="12.140625" style="534" customWidth="1"/>
    <col min="18" max="18" width="13.5703125" style="534" hidden="1" customWidth="1"/>
    <col min="19" max="16384" width="9.140625" style="534"/>
  </cols>
  <sheetData>
    <row r="1" spans="1:19" ht="71.25" customHeight="1">
      <c r="K1" s="1496" t="s">
        <v>72</v>
      </c>
      <c r="L1" s="1496"/>
      <c r="M1" s="1496"/>
    </row>
    <row r="2" spans="1:19" s="929" customFormat="1" ht="14.25" customHeight="1">
      <c r="A2" s="1546" t="s">
        <v>766</v>
      </c>
      <c r="B2" s="1546"/>
      <c r="C2" s="1546"/>
      <c r="D2" s="1546"/>
      <c r="E2" s="1546"/>
      <c r="F2" s="1546"/>
      <c r="G2" s="1546"/>
      <c r="H2" s="1546"/>
      <c r="I2" s="1546"/>
      <c r="J2" s="1546"/>
      <c r="K2" s="1546"/>
      <c r="L2" s="1546"/>
      <c r="M2" s="1546"/>
      <c r="N2" s="928"/>
      <c r="O2" s="928">
        <v>65.73</v>
      </c>
      <c r="P2" s="928"/>
    </row>
    <row r="3" spans="1:19" ht="15.75" customHeight="1" thickBot="1">
      <c r="A3" s="907"/>
      <c r="B3" s="925"/>
      <c r="C3" s="925"/>
      <c r="D3" s="719"/>
      <c r="E3" s="925"/>
      <c r="F3" s="925"/>
      <c r="G3" s="925"/>
      <c r="H3" s="925"/>
      <c r="I3" s="925"/>
      <c r="J3" s="553"/>
      <c r="K3" s="553"/>
      <c r="L3" s="553"/>
      <c r="M3" s="925" t="s">
        <v>772</v>
      </c>
      <c r="N3" s="925"/>
      <c r="O3" s="719"/>
      <c r="P3" s="925"/>
    </row>
    <row r="4" spans="1:19" s="930" customFormat="1" ht="51" customHeight="1">
      <c r="A4" s="1547" t="s">
        <v>251</v>
      </c>
      <c r="B4" s="1549" t="s">
        <v>53</v>
      </c>
      <c r="C4" s="1551" t="s">
        <v>51</v>
      </c>
      <c r="D4" s="1551" t="s">
        <v>720</v>
      </c>
      <c r="E4" s="1553" t="s">
        <v>255</v>
      </c>
      <c r="F4" s="1554"/>
      <c r="G4" s="1551" t="s">
        <v>39</v>
      </c>
      <c r="H4" s="1551" t="s">
        <v>14</v>
      </c>
      <c r="I4" s="1551" t="s">
        <v>15</v>
      </c>
      <c r="J4" s="1557" t="s">
        <v>653</v>
      </c>
      <c r="K4" s="1558"/>
      <c r="L4" s="1558"/>
      <c r="M4" s="1565" t="s">
        <v>260</v>
      </c>
      <c r="N4" s="1567" t="s">
        <v>273</v>
      </c>
      <c r="O4" s="1559" t="s">
        <v>279</v>
      </c>
      <c r="P4" s="1563" t="s">
        <v>291</v>
      </c>
      <c r="Q4" s="1564"/>
      <c r="R4" s="1561" t="s">
        <v>250</v>
      </c>
    </row>
    <row r="5" spans="1:19" ht="36.75" customHeight="1" thickBot="1">
      <c r="A5" s="1548"/>
      <c r="B5" s="1550"/>
      <c r="C5" s="1552"/>
      <c r="D5" s="1552"/>
      <c r="E5" s="1555"/>
      <c r="F5" s="1556"/>
      <c r="G5" s="1552"/>
      <c r="H5" s="1552"/>
      <c r="I5" s="1552"/>
      <c r="J5" s="1096">
        <v>2019</v>
      </c>
      <c r="K5" s="1096">
        <v>2020</v>
      </c>
      <c r="L5" s="1096">
        <v>2021</v>
      </c>
      <c r="M5" s="1566"/>
      <c r="N5" s="1568"/>
      <c r="O5" s="1560"/>
      <c r="P5" s="958" t="s">
        <v>292</v>
      </c>
      <c r="Q5" s="534" t="s">
        <v>293</v>
      </c>
      <c r="R5" s="1562"/>
    </row>
    <row r="6" spans="1:19" ht="20.25" customHeight="1" thickBot="1">
      <c r="A6" s="1474" t="s">
        <v>303</v>
      </c>
      <c r="B6" s="1475"/>
      <c r="C6" s="1475"/>
      <c r="D6" s="932"/>
      <c r="E6" s="933"/>
      <c r="F6" s="934"/>
      <c r="G6" s="935">
        <v>282.85411599999998</v>
      </c>
      <c r="H6" s="935">
        <v>18.624718319999999</v>
      </c>
      <c r="I6" s="935">
        <v>13.727646679999998</v>
      </c>
      <c r="J6" s="936">
        <v>46.794573000000007</v>
      </c>
      <c r="K6" s="936">
        <v>44.721792999999998</v>
      </c>
      <c r="L6" s="936">
        <v>43.828710999999998</v>
      </c>
      <c r="M6" s="1449"/>
      <c r="N6" s="937"/>
      <c r="O6" s="937"/>
    </row>
    <row r="7" spans="1:19" ht="18" customHeight="1" outlineLevel="1">
      <c r="A7" s="1540" t="s">
        <v>718</v>
      </c>
      <c r="B7" s="1541"/>
      <c r="C7" s="1541"/>
      <c r="D7" s="873"/>
      <c r="E7" s="938"/>
      <c r="F7" s="939"/>
      <c r="G7" s="938"/>
      <c r="H7" s="938"/>
      <c r="I7" s="938"/>
      <c r="J7" s="940"/>
      <c r="K7" s="940"/>
      <c r="L7" s="940"/>
      <c r="M7" s="1450"/>
      <c r="N7" s="937"/>
      <c r="O7" s="937"/>
    </row>
    <row r="8" spans="1:19" ht="57" outlineLevel="1">
      <c r="A8" s="909">
        <v>1</v>
      </c>
      <c r="B8" s="955" t="s">
        <v>670</v>
      </c>
      <c r="C8" s="1042" t="s">
        <v>721</v>
      </c>
      <c r="D8" s="872" t="s">
        <v>303</v>
      </c>
      <c r="E8" s="874">
        <v>26.5</v>
      </c>
      <c r="F8" s="1469" t="s">
        <v>76</v>
      </c>
      <c r="G8" s="874">
        <v>37.566665</v>
      </c>
      <c r="H8" s="874">
        <v>12.774831130000001</v>
      </c>
      <c r="I8" s="874">
        <v>11.291833869999998</v>
      </c>
      <c r="J8" s="920">
        <v>8</v>
      </c>
      <c r="K8" s="920">
        <v>5.5</v>
      </c>
      <c r="L8" s="920">
        <v>0</v>
      </c>
      <c r="M8" s="942" t="s">
        <v>647</v>
      </c>
      <c r="N8" s="1097" t="s">
        <v>769</v>
      </c>
      <c r="O8" s="533">
        <v>0</v>
      </c>
      <c r="P8" s="534">
        <v>1</v>
      </c>
      <c r="Q8" s="534">
        <v>0</v>
      </c>
      <c r="S8" s="535"/>
    </row>
    <row r="9" spans="1:19" ht="45" outlineLevel="1">
      <c r="A9" s="909">
        <v>2</v>
      </c>
      <c r="B9" s="955" t="s">
        <v>673</v>
      </c>
      <c r="C9" s="1042" t="s">
        <v>722</v>
      </c>
      <c r="D9" s="872" t="s">
        <v>303</v>
      </c>
      <c r="E9" s="874">
        <v>6</v>
      </c>
      <c r="F9" s="1469" t="s">
        <v>76</v>
      </c>
      <c r="G9" s="874">
        <v>8.5056600000000007</v>
      </c>
      <c r="H9" s="874">
        <v>0</v>
      </c>
      <c r="I9" s="874">
        <v>0</v>
      </c>
      <c r="J9" s="920">
        <v>0</v>
      </c>
      <c r="K9" s="920">
        <v>0</v>
      </c>
      <c r="L9" s="920">
        <v>0</v>
      </c>
      <c r="M9" s="942" t="s">
        <v>644</v>
      </c>
      <c r="N9" s="1097" t="s">
        <v>120</v>
      </c>
      <c r="O9" s="533">
        <v>0</v>
      </c>
      <c r="P9" s="534">
        <v>1</v>
      </c>
      <c r="Q9" s="534">
        <v>0</v>
      </c>
      <c r="S9" s="535"/>
    </row>
    <row r="10" spans="1:19" ht="47.25" outlineLevel="1">
      <c r="A10" s="909">
        <v>3</v>
      </c>
      <c r="B10" s="955" t="s">
        <v>676</v>
      </c>
      <c r="C10" s="1443" t="s">
        <v>723</v>
      </c>
      <c r="D10" s="872" t="s">
        <v>303</v>
      </c>
      <c r="E10" s="874">
        <v>4.7</v>
      </c>
      <c r="F10" s="1469" t="s">
        <v>76</v>
      </c>
      <c r="G10" s="874">
        <v>6.6627670000000006</v>
      </c>
      <c r="H10" s="874">
        <v>0</v>
      </c>
      <c r="I10" s="874">
        <v>0</v>
      </c>
      <c r="J10" s="920">
        <v>4.5410000000000004</v>
      </c>
      <c r="K10" s="920">
        <v>3.9E-2</v>
      </c>
      <c r="L10" s="920">
        <v>0</v>
      </c>
      <c r="M10" s="942" t="s">
        <v>646</v>
      </c>
      <c r="N10" s="1097" t="s">
        <v>305</v>
      </c>
      <c r="O10" s="533">
        <v>0</v>
      </c>
      <c r="P10" s="534">
        <v>1</v>
      </c>
      <c r="Q10" s="534">
        <v>0</v>
      </c>
      <c r="S10" s="535"/>
    </row>
    <row r="11" spans="1:19" ht="45" outlineLevel="1">
      <c r="A11" s="909">
        <v>4</v>
      </c>
      <c r="B11" s="955" t="s">
        <v>674</v>
      </c>
      <c r="C11" s="1042" t="s">
        <v>671</v>
      </c>
      <c r="D11" s="872" t="s">
        <v>303</v>
      </c>
      <c r="E11" s="874">
        <v>4</v>
      </c>
      <c r="F11" s="1469" t="s">
        <v>76</v>
      </c>
      <c r="G11" s="1028">
        <v>5.6704400000000001</v>
      </c>
      <c r="H11" s="874">
        <v>2.99616354</v>
      </c>
      <c r="I11" s="874">
        <v>5.7876460000000129E-2</v>
      </c>
      <c r="J11" s="920">
        <v>2.6164000000000001</v>
      </c>
      <c r="K11" s="920">
        <v>0</v>
      </c>
      <c r="L11" s="920">
        <v>0</v>
      </c>
      <c r="M11" s="942" t="s">
        <v>650</v>
      </c>
      <c r="N11" s="1097" t="e">
        <v>#N/A</v>
      </c>
      <c r="O11" s="533">
        <v>0</v>
      </c>
      <c r="P11" s="534">
        <v>1</v>
      </c>
      <c r="Q11" s="534">
        <v>0</v>
      </c>
      <c r="S11" s="535"/>
    </row>
    <row r="12" spans="1:19" ht="47.25" outlineLevel="1">
      <c r="A12" s="909">
        <v>5</v>
      </c>
      <c r="B12" s="955" t="s">
        <v>675</v>
      </c>
      <c r="C12" s="1042" t="s">
        <v>799</v>
      </c>
      <c r="D12" s="872" t="s">
        <v>303</v>
      </c>
      <c r="E12" s="874">
        <v>4</v>
      </c>
      <c r="F12" s="1469" t="s">
        <v>76</v>
      </c>
      <c r="G12" s="874">
        <v>5.6704400000000001</v>
      </c>
      <c r="H12" s="874">
        <v>0</v>
      </c>
      <c r="I12" s="874">
        <v>0</v>
      </c>
      <c r="J12" s="920">
        <v>5.2309999999999999</v>
      </c>
      <c r="K12" s="920">
        <v>0</v>
      </c>
      <c r="L12" s="920">
        <v>0</v>
      </c>
      <c r="M12" s="942" t="s">
        <v>649</v>
      </c>
      <c r="N12" s="1097" t="s">
        <v>307</v>
      </c>
      <c r="O12" s="533">
        <v>0</v>
      </c>
      <c r="P12" s="534">
        <v>1</v>
      </c>
      <c r="Q12" s="534">
        <v>0</v>
      </c>
      <c r="S12" s="535"/>
    </row>
    <row r="13" spans="1:19" ht="47.25" outlineLevel="1">
      <c r="A13" s="909">
        <v>6</v>
      </c>
      <c r="B13" s="955" t="s">
        <v>677</v>
      </c>
      <c r="C13" s="1042" t="s">
        <v>773</v>
      </c>
      <c r="D13" s="872" t="s">
        <v>303</v>
      </c>
      <c r="E13" s="874">
        <v>4</v>
      </c>
      <c r="F13" s="1469" t="s">
        <v>76</v>
      </c>
      <c r="G13" s="874">
        <v>5.6704400000000001</v>
      </c>
      <c r="H13" s="874">
        <v>0</v>
      </c>
      <c r="I13" s="874">
        <v>0</v>
      </c>
      <c r="J13" s="920">
        <v>1.675908</v>
      </c>
      <c r="K13" s="920">
        <v>3.5391249999999999</v>
      </c>
      <c r="L13" s="920">
        <v>0.28496700000000003</v>
      </c>
      <c r="M13" s="942" t="s">
        <v>648</v>
      </c>
      <c r="N13" s="1097" t="s">
        <v>638</v>
      </c>
      <c r="O13" s="533">
        <v>0</v>
      </c>
      <c r="P13" s="534">
        <v>1</v>
      </c>
      <c r="Q13" s="534">
        <v>0</v>
      </c>
      <c r="S13" s="535"/>
    </row>
    <row r="14" spans="1:19" ht="57" outlineLevel="1">
      <c r="A14" s="909">
        <v>7</v>
      </c>
      <c r="B14" s="955" t="s">
        <v>678</v>
      </c>
      <c r="C14" s="1443" t="s">
        <v>768</v>
      </c>
      <c r="D14" s="872" t="s">
        <v>303</v>
      </c>
      <c r="E14" s="874">
        <v>6.4</v>
      </c>
      <c r="F14" s="1469" t="s">
        <v>76</v>
      </c>
      <c r="G14" s="874">
        <v>9.0727039999999999</v>
      </c>
      <c r="H14" s="874">
        <v>2.8537236500000001</v>
      </c>
      <c r="I14" s="874">
        <v>2.3779363500000006</v>
      </c>
      <c r="J14" s="920">
        <v>1.9302649999999999</v>
      </c>
      <c r="K14" s="920">
        <v>1.910779</v>
      </c>
      <c r="L14" s="920">
        <v>0.01</v>
      </c>
      <c r="M14" s="942" t="s">
        <v>648</v>
      </c>
      <c r="N14" s="1097" t="s">
        <v>305</v>
      </c>
      <c r="O14" s="533">
        <v>0</v>
      </c>
      <c r="P14" s="534">
        <v>1</v>
      </c>
      <c r="Q14" s="534">
        <v>0</v>
      </c>
      <c r="S14" s="535"/>
    </row>
    <row r="15" spans="1:19" ht="60" outlineLevel="1">
      <c r="A15" s="909">
        <v>8</v>
      </c>
      <c r="B15" s="955" t="s">
        <v>16</v>
      </c>
      <c r="C15" s="1042" t="s">
        <v>699</v>
      </c>
      <c r="D15" s="872" t="s">
        <v>303</v>
      </c>
      <c r="E15" s="874">
        <v>25</v>
      </c>
      <c r="F15" s="876" t="s">
        <v>77</v>
      </c>
      <c r="G15" s="874">
        <v>25</v>
      </c>
      <c r="H15" s="874">
        <v>0</v>
      </c>
      <c r="I15" s="874">
        <v>0</v>
      </c>
      <c r="J15" s="920">
        <v>2</v>
      </c>
      <c r="K15" s="920">
        <v>3.1995559999999998</v>
      </c>
      <c r="L15" s="920">
        <v>5.0004099999999996</v>
      </c>
      <c r="M15" s="942" t="s">
        <v>619</v>
      </c>
      <c r="N15" s="1097" t="s">
        <v>305</v>
      </c>
      <c r="O15" s="533">
        <v>0</v>
      </c>
      <c r="P15" s="534">
        <v>1</v>
      </c>
      <c r="Q15" s="534">
        <v>0</v>
      </c>
      <c r="S15" s="535"/>
    </row>
    <row r="16" spans="1:19" ht="60" outlineLevel="1">
      <c r="A16" s="909">
        <v>9</v>
      </c>
      <c r="B16" s="955" t="s">
        <v>18</v>
      </c>
      <c r="C16" s="1544" t="s">
        <v>800</v>
      </c>
      <c r="D16" s="872" t="s">
        <v>303</v>
      </c>
      <c r="E16" s="874">
        <v>100</v>
      </c>
      <c r="F16" s="876" t="s">
        <v>77</v>
      </c>
      <c r="G16" s="874">
        <v>100</v>
      </c>
      <c r="H16" s="874">
        <v>0</v>
      </c>
      <c r="I16" s="874">
        <v>0</v>
      </c>
      <c r="J16" s="920">
        <v>10</v>
      </c>
      <c r="K16" s="920">
        <v>19</v>
      </c>
      <c r="L16" s="920">
        <v>25</v>
      </c>
      <c r="M16" s="942" t="s">
        <v>790</v>
      </c>
      <c r="N16" s="1097" t="s">
        <v>121</v>
      </c>
      <c r="O16" s="533">
        <v>0</v>
      </c>
      <c r="P16" s="534">
        <v>1</v>
      </c>
      <c r="Q16" s="534">
        <v>0</v>
      </c>
      <c r="S16" s="535"/>
    </row>
    <row r="17" spans="1:19" ht="60" outlineLevel="1">
      <c r="A17" s="909">
        <v>10</v>
      </c>
      <c r="B17" s="955" t="s">
        <v>17</v>
      </c>
      <c r="C17" s="1545"/>
      <c r="D17" s="872" t="s">
        <v>303</v>
      </c>
      <c r="E17" s="1028">
        <v>69.135000000000005</v>
      </c>
      <c r="F17" s="876" t="s">
        <v>77</v>
      </c>
      <c r="G17" s="874">
        <v>69.135000000000005</v>
      </c>
      <c r="H17" s="874">
        <v>0</v>
      </c>
      <c r="I17" s="874">
        <v>0</v>
      </c>
      <c r="J17" s="920">
        <v>10</v>
      </c>
      <c r="K17" s="920">
        <v>9</v>
      </c>
      <c r="L17" s="920">
        <v>10</v>
      </c>
      <c r="M17" s="942" t="s">
        <v>790</v>
      </c>
      <c r="N17" s="1097" t="s">
        <v>121</v>
      </c>
      <c r="O17" s="533">
        <v>0</v>
      </c>
      <c r="P17" s="534">
        <v>1</v>
      </c>
      <c r="Q17" s="534">
        <v>0</v>
      </c>
      <c r="S17" s="535"/>
    </row>
    <row r="18" spans="1:19" ht="60" outlineLevel="1">
      <c r="A18" s="909">
        <v>11</v>
      </c>
      <c r="B18" s="955" t="s">
        <v>31</v>
      </c>
      <c r="C18" s="1098" t="s">
        <v>30</v>
      </c>
      <c r="D18" s="872" t="s">
        <v>303</v>
      </c>
      <c r="E18" s="1028">
        <v>0.9</v>
      </c>
      <c r="F18" s="876" t="s">
        <v>77</v>
      </c>
      <c r="G18" s="874">
        <v>0.9</v>
      </c>
      <c r="H18" s="874">
        <v>0</v>
      </c>
      <c r="I18" s="874">
        <v>0</v>
      </c>
      <c r="J18" s="920">
        <v>0.6</v>
      </c>
      <c r="K18" s="920">
        <v>0</v>
      </c>
      <c r="L18" s="920">
        <v>0</v>
      </c>
      <c r="M18" s="942" t="s">
        <v>650</v>
      </c>
      <c r="N18" s="1097" t="s">
        <v>634</v>
      </c>
      <c r="O18" s="533">
        <v>0</v>
      </c>
      <c r="P18" s="534">
        <v>0</v>
      </c>
      <c r="Q18" s="534">
        <v>1</v>
      </c>
      <c r="S18" s="535"/>
    </row>
    <row r="19" spans="1:19" ht="60" outlineLevel="1">
      <c r="A19" s="909">
        <v>12</v>
      </c>
      <c r="B19" s="955" t="s">
        <v>62</v>
      </c>
      <c r="C19" s="1444" t="s">
        <v>32</v>
      </c>
      <c r="D19" s="872" t="s">
        <v>303</v>
      </c>
      <c r="E19" s="1028">
        <v>1.5</v>
      </c>
      <c r="F19" s="876" t="s">
        <v>77</v>
      </c>
      <c r="G19" s="874">
        <v>1.5</v>
      </c>
      <c r="H19" s="874">
        <v>0</v>
      </c>
      <c r="I19" s="874">
        <v>0</v>
      </c>
      <c r="J19" s="920">
        <v>0.2</v>
      </c>
      <c r="K19" s="920">
        <v>0.5</v>
      </c>
      <c r="L19" s="920">
        <v>0.8</v>
      </c>
      <c r="M19" s="942" t="s">
        <v>43</v>
      </c>
      <c r="N19" s="1097" t="s">
        <v>307</v>
      </c>
      <c r="O19" s="533">
        <v>0</v>
      </c>
      <c r="P19" s="534">
        <v>0</v>
      </c>
      <c r="Q19" s="534">
        <v>1</v>
      </c>
      <c r="S19" s="535"/>
    </row>
    <row r="20" spans="1:19" ht="60" outlineLevel="1">
      <c r="A20" s="909">
        <v>13</v>
      </c>
      <c r="B20" s="955" t="s">
        <v>56</v>
      </c>
      <c r="C20" s="943" t="s">
        <v>34</v>
      </c>
      <c r="D20" s="872" t="s">
        <v>303</v>
      </c>
      <c r="E20" s="1028">
        <v>7.5</v>
      </c>
      <c r="F20" s="876" t="s">
        <v>77</v>
      </c>
      <c r="G20" s="874">
        <v>7.5</v>
      </c>
      <c r="H20" s="874">
        <v>0</v>
      </c>
      <c r="I20" s="874">
        <v>0</v>
      </c>
      <c r="J20" s="920">
        <v>0</v>
      </c>
      <c r="K20" s="920">
        <v>2.0333329999999998</v>
      </c>
      <c r="L20" s="920">
        <v>2.7333340000000002</v>
      </c>
      <c r="M20" s="942" t="s">
        <v>648</v>
      </c>
      <c r="N20" s="1097" t="s">
        <v>305</v>
      </c>
      <c r="O20" s="533">
        <v>0</v>
      </c>
      <c r="P20" s="534">
        <v>0</v>
      </c>
      <c r="Q20" s="534">
        <v>1</v>
      </c>
      <c r="S20" s="535"/>
    </row>
    <row r="21" spans="1:19" ht="15" customHeight="1" outlineLevel="1">
      <c r="A21" s="908"/>
      <c r="B21" s="872"/>
      <c r="C21" s="872"/>
      <c r="D21" s="872"/>
      <c r="E21" s="872"/>
      <c r="F21" s="872"/>
      <c r="G21" s="872"/>
      <c r="H21" s="1099"/>
      <c r="I21" s="872"/>
      <c r="J21" s="941"/>
      <c r="K21" s="941"/>
      <c r="L21" s="941"/>
      <c r="M21" s="942"/>
      <c r="N21" s="533"/>
      <c r="O21" s="533">
        <v>0</v>
      </c>
    </row>
    <row r="22" spans="1:19" ht="20.25" customHeight="1" outlineLevel="1" thickBot="1">
      <c r="A22" s="1518" t="s">
        <v>108</v>
      </c>
      <c r="B22" s="1519"/>
      <c r="C22" s="1519"/>
      <c r="D22" s="1100"/>
      <c r="E22" s="1101"/>
      <c r="F22" s="1100"/>
      <c r="G22" s="1101">
        <v>282.85411599999998</v>
      </c>
      <c r="H22" s="1101">
        <v>18.624718319999999</v>
      </c>
      <c r="I22" s="1101">
        <v>13.727646679999998</v>
      </c>
      <c r="J22" s="1102">
        <v>46.794573000000007</v>
      </c>
      <c r="K22" s="1102">
        <v>44.721792999999998</v>
      </c>
      <c r="L22" s="1102">
        <v>43.828710999999998</v>
      </c>
      <c r="M22" s="1103"/>
      <c r="N22" s="533"/>
      <c r="O22" s="533">
        <v>0</v>
      </c>
      <c r="P22" s="1104">
        <v>10</v>
      </c>
      <c r="Q22" s="1104">
        <v>3</v>
      </c>
      <c r="R22" s="534">
        <v>0</v>
      </c>
    </row>
    <row r="23" spans="1:19" s="958" customFormat="1" ht="24.75" customHeight="1" outlineLevel="1" thickBot="1">
      <c r="A23" s="957"/>
      <c r="B23" s="993" t="s">
        <v>308</v>
      </c>
      <c r="C23" s="945" t="s">
        <v>303</v>
      </c>
      <c r="D23" s="946"/>
      <c r="E23" s="946"/>
      <c r="F23" s="945"/>
      <c r="G23" s="946">
        <v>282.85411599999998</v>
      </c>
      <c r="H23" s="946">
        <v>18.624718319999999</v>
      </c>
      <c r="I23" s="946">
        <v>13.727646679999998</v>
      </c>
      <c r="J23" s="947">
        <v>46.794573000000007</v>
      </c>
      <c r="K23" s="947">
        <v>44.721792999999998</v>
      </c>
      <c r="L23" s="947">
        <v>43.828710999999998</v>
      </c>
      <c r="M23" s="1027"/>
      <c r="N23" s="570"/>
      <c r="O23" s="570"/>
      <c r="P23" s="1105"/>
      <c r="Q23" s="1105"/>
    </row>
    <row r="24" spans="1:19" ht="15.75" customHeight="1" outlineLevel="1" thickBot="1">
      <c r="A24" s="911"/>
      <c r="B24" s="541"/>
      <c r="C24" s="562"/>
      <c r="D24" s="569"/>
      <c r="E24" s="542"/>
      <c r="F24" s="541"/>
      <c r="G24" s="542"/>
      <c r="H24" s="542"/>
      <c r="I24" s="542"/>
      <c r="J24" s="552"/>
      <c r="K24" s="552"/>
      <c r="L24" s="552"/>
      <c r="M24" s="846"/>
      <c r="N24" s="533"/>
      <c r="O24" s="533">
        <v>0</v>
      </c>
    </row>
    <row r="25" spans="1:19" ht="27" customHeight="1" thickBot="1">
      <c r="A25" s="1474" t="s">
        <v>65</v>
      </c>
      <c r="B25" s="1475"/>
      <c r="C25" s="1475"/>
      <c r="D25" s="932"/>
      <c r="E25" s="933"/>
      <c r="F25" s="934"/>
      <c r="G25" s="935">
        <v>116.40420993000001</v>
      </c>
      <c r="H25" s="935">
        <v>32.969527400000004</v>
      </c>
      <c r="I25" s="935">
        <v>13.025492260000007</v>
      </c>
      <c r="J25" s="936">
        <v>17.266512300000002</v>
      </c>
      <c r="K25" s="936">
        <v>26.745456429999997</v>
      </c>
      <c r="L25" s="936">
        <v>26.558895049999997</v>
      </c>
      <c r="M25" s="948"/>
      <c r="N25" s="533"/>
      <c r="O25" s="533"/>
    </row>
    <row r="26" spans="1:19" ht="15" customHeight="1" outlineLevel="1">
      <c r="A26" s="1540" t="s">
        <v>718</v>
      </c>
      <c r="B26" s="1541"/>
      <c r="C26" s="1541"/>
      <c r="D26" s="873"/>
      <c r="E26" s="938"/>
      <c r="F26" s="939"/>
      <c r="G26" s="938"/>
      <c r="H26" s="938"/>
      <c r="I26" s="938"/>
      <c r="J26" s="940"/>
      <c r="K26" s="940"/>
      <c r="L26" s="940"/>
      <c r="M26" s="1039"/>
      <c r="N26" s="533"/>
      <c r="O26" s="533">
        <v>0</v>
      </c>
    </row>
    <row r="27" spans="1:19" ht="47.25" customHeight="1" outlineLevel="1">
      <c r="A27" s="909">
        <v>14</v>
      </c>
      <c r="B27" s="876" t="s">
        <v>672</v>
      </c>
      <c r="C27" s="1042" t="s">
        <v>66</v>
      </c>
      <c r="D27" s="872" t="s">
        <v>709</v>
      </c>
      <c r="E27" s="874">
        <v>10.632999999999999</v>
      </c>
      <c r="F27" s="1469" t="s">
        <v>76</v>
      </c>
      <c r="G27" s="874">
        <v>15.07344713</v>
      </c>
      <c r="H27" s="874">
        <v>0.85812063999999999</v>
      </c>
      <c r="I27" s="874">
        <v>0</v>
      </c>
      <c r="J27" s="920">
        <v>2.9855999999999998</v>
      </c>
      <c r="K27" s="920">
        <v>4.88</v>
      </c>
      <c r="L27" s="920">
        <v>6.5114000000000001</v>
      </c>
      <c r="M27" s="942" t="s">
        <v>708</v>
      </c>
      <c r="N27" s="570" t="s">
        <v>120</v>
      </c>
      <c r="O27" s="533">
        <v>0</v>
      </c>
      <c r="P27" s="534">
        <v>1</v>
      </c>
      <c r="Q27" s="534">
        <v>0</v>
      </c>
    </row>
    <row r="28" spans="1:19" ht="65.25" outlineLevel="1">
      <c r="A28" s="909">
        <v>15</v>
      </c>
      <c r="B28" s="876" t="s">
        <v>704</v>
      </c>
      <c r="C28" s="944" t="s">
        <v>728</v>
      </c>
      <c r="D28" s="872" t="s">
        <v>709</v>
      </c>
      <c r="E28" s="874">
        <v>35.289000000000001</v>
      </c>
      <c r="F28" s="1469" t="s">
        <v>76</v>
      </c>
      <c r="G28" s="874">
        <v>50.02603929</v>
      </c>
      <c r="H28" s="874">
        <v>0.47948762</v>
      </c>
      <c r="I28" s="874">
        <v>5.9156878900000045</v>
      </c>
      <c r="J28" s="920">
        <v>9.7809123000000007</v>
      </c>
      <c r="K28" s="920">
        <v>17.802456429999999</v>
      </c>
      <c r="L28" s="920">
        <v>16.047495049999998</v>
      </c>
      <c r="M28" s="942" t="s">
        <v>647</v>
      </c>
      <c r="N28" s="570" t="s">
        <v>769</v>
      </c>
      <c r="O28" s="533">
        <v>0</v>
      </c>
      <c r="P28" s="534">
        <v>1</v>
      </c>
      <c r="Q28" s="534">
        <v>0</v>
      </c>
    </row>
    <row r="29" spans="1:19" ht="47.25" outlineLevel="1">
      <c r="A29" s="909">
        <v>16</v>
      </c>
      <c r="B29" s="876" t="s">
        <v>19</v>
      </c>
      <c r="C29" s="944" t="s">
        <v>696</v>
      </c>
      <c r="D29" s="872" t="s">
        <v>709</v>
      </c>
      <c r="E29" s="874">
        <v>13.757999999999999</v>
      </c>
      <c r="F29" s="1469" t="s">
        <v>76</v>
      </c>
      <c r="G29" s="874">
        <v>19.503478380000001</v>
      </c>
      <c r="H29" s="874">
        <v>1.821391E-2</v>
      </c>
      <c r="I29" s="874">
        <v>6.9222644700000018</v>
      </c>
      <c r="J29" s="920">
        <v>4.5</v>
      </c>
      <c r="K29" s="920">
        <v>4.0629999999999997</v>
      </c>
      <c r="L29" s="920">
        <v>4</v>
      </c>
      <c r="M29" s="942" t="s">
        <v>646</v>
      </c>
      <c r="N29" s="570" t="s">
        <v>305</v>
      </c>
      <c r="O29" s="533">
        <v>0</v>
      </c>
      <c r="P29" s="534">
        <v>1</v>
      </c>
      <c r="Q29" s="534">
        <v>0</v>
      </c>
    </row>
    <row r="30" spans="1:19" ht="47.25" outlineLevel="1">
      <c r="A30" s="909">
        <v>17</v>
      </c>
      <c r="B30" s="876" t="s">
        <v>20</v>
      </c>
      <c r="C30" s="944" t="s">
        <v>693</v>
      </c>
      <c r="D30" s="872" t="s">
        <v>709</v>
      </c>
      <c r="E30" s="874">
        <v>22.433</v>
      </c>
      <c r="F30" s="1469" t="s">
        <v>76</v>
      </c>
      <c r="G30" s="874">
        <v>31.801245130000002</v>
      </c>
      <c r="H30" s="874">
        <v>31.613705230000001</v>
      </c>
      <c r="I30" s="874">
        <v>0.18753990000000087</v>
      </c>
      <c r="J30" s="920">
        <v>0</v>
      </c>
      <c r="K30" s="920">
        <v>0</v>
      </c>
      <c r="L30" s="920">
        <v>0</v>
      </c>
      <c r="M30" s="942" t="s">
        <v>648</v>
      </c>
      <c r="N30" s="570" t="s">
        <v>638</v>
      </c>
      <c r="O30" s="533">
        <v>0</v>
      </c>
      <c r="P30" s="534">
        <v>1</v>
      </c>
      <c r="Q30" s="534">
        <v>0</v>
      </c>
    </row>
    <row r="31" spans="1:19" ht="15.75" customHeight="1" outlineLevel="1">
      <c r="A31" s="909"/>
      <c r="B31" s="954"/>
      <c r="C31" s="954"/>
      <c r="D31" s="872"/>
      <c r="E31" s="874"/>
      <c r="F31" s="955"/>
      <c r="G31" s="874"/>
      <c r="H31" s="874"/>
      <c r="I31" s="874"/>
      <c r="J31" s="920"/>
      <c r="K31" s="920"/>
      <c r="L31" s="920"/>
      <c r="M31" s="942"/>
      <c r="N31" s="533"/>
      <c r="O31" s="533">
        <v>0</v>
      </c>
    </row>
    <row r="32" spans="1:19" ht="21.75" customHeight="1" outlineLevel="1" thickBot="1">
      <c r="A32" s="1518" t="s">
        <v>726</v>
      </c>
      <c r="B32" s="1519"/>
      <c r="C32" s="1519"/>
      <c r="D32" s="872"/>
      <c r="E32" s="874"/>
      <c r="F32" s="872"/>
      <c r="G32" s="874">
        <v>116.40420993000001</v>
      </c>
      <c r="H32" s="874">
        <v>32.969527400000004</v>
      </c>
      <c r="I32" s="874">
        <v>13.025492260000007</v>
      </c>
      <c r="J32" s="920">
        <v>17.266512300000002</v>
      </c>
      <c r="K32" s="920">
        <v>26.745456429999997</v>
      </c>
      <c r="L32" s="920">
        <v>26.558895049999997</v>
      </c>
      <c r="M32" s="942"/>
      <c r="N32" s="533"/>
      <c r="O32" s="533">
        <v>0</v>
      </c>
      <c r="P32" s="534">
        <v>4</v>
      </c>
    </row>
    <row r="33" spans="1:19" ht="29.25" customHeight="1" outlineLevel="1" thickBot="1">
      <c r="A33" s="910"/>
      <c r="B33" s="993" t="s">
        <v>308</v>
      </c>
      <c r="C33" s="1024" t="s">
        <v>65</v>
      </c>
      <c r="D33" s="998"/>
      <c r="E33" s="998"/>
      <c r="F33" s="1024"/>
      <c r="G33" s="998">
        <v>116.40420993000001</v>
      </c>
      <c r="H33" s="998">
        <v>32.969527400000004</v>
      </c>
      <c r="I33" s="998">
        <v>13.025492260000007</v>
      </c>
      <c r="J33" s="999">
        <v>17.266512300000002</v>
      </c>
      <c r="K33" s="999">
        <v>26.745456429999997</v>
      </c>
      <c r="L33" s="999">
        <v>26.558895049999997</v>
      </c>
      <c r="M33" s="1106"/>
      <c r="N33" s="533"/>
      <c r="O33" s="533"/>
    </row>
    <row r="34" spans="1:19" ht="15.75" customHeight="1" outlineLevel="1" thickBot="1">
      <c r="A34" s="911"/>
      <c r="B34" s="562"/>
      <c r="C34" s="541"/>
      <c r="D34" s="569"/>
      <c r="E34" s="542"/>
      <c r="F34" s="960"/>
      <c r="G34" s="542"/>
      <c r="H34" s="542"/>
      <c r="I34" s="542"/>
      <c r="J34" s="961"/>
      <c r="K34" s="552"/>
      <c r="L34" s="552"/>
      <c r="M34" s="846"/>
      <c r="N34" s="533"/>
      <c r="O34" s="533">
        <v>0</v>
      </c>
    </row>
    <row r="35" spans="1:19" ht="27.75" customHeight="1" thickBot="1">
      <c r="A35" s="1474" t="s">
        <v>710</v>
      </c>
      <c r="B35" s="1475"/>
      <c r="C35" s="1475"/>
      <c r="D35" s="932"/>
      <c r="E35" s="933"/>
      <c r="F35" s="934"/>
      <c r="G35" s="935">
        <v>846.41395843680004</v>
      </c>
      <c r="H35" s="935">
        <v>40.351030040000005</v>
      </c>
      <c r="I35" s="935">
        <v>32.303013059999998</v>
      </c>
      <c r="J35" s="936">
        <v>19.46847</v>
      </c>
      <c r="K35" s="936">
        <v>18.984000000000002</v>
      </c>
      <c r="L35" s="936">
        <v>35.783999999999999</v>
      </c>
      <c r="M35" s="948"/>
      <c r="N35" s="533"/>
      <c r="O35" s="533"/>
    </row>
    <row r="36" spans="1:19" ht="15.75" customHeight="1" outlineLevel="1">
      <c r="A36" s="1540" t="s">
        <v>718</v>
      </c>
      <c r="B36" s="1541"/>
      <c r="C36" s="1541"/>
      <c r="D36" s="939"/>
      <c r="E36" s="939"/>
      <c r="F36" s="939"/>
      <c r="G36" s="940"/>
      <c r="H36" s="939"/>
      <c r="I36" s="939"/>
      <c r="J36" s="940"/>
      <c r="K36" s="940"/>
      <c r="L36" s="940"/>
      <c r="M36" s="1039"/>
      <c r="N36" s="533"/>
      <c r="O36" s="533">
        <v>0</v>
      </c>
    </row>
    <row r="37" spans="1:19" ht="30" outlineLevel="1">
      <c r="A37" s="909">
        <v>18</v>
      </c>
      <c r="B37" s="955" t="s">
        <v>639</v>
      </c>
      <c r="C37" s="1042" t="s">
        <v>730</v>
      </c>
      <c r="D37" s="872" t="s">
        <v>710</v>
      </c>
      <c r="E37" s="874">
        <v>11.34</v>
      </c>
      <c r="F37" s="876" t="s">
        <v>75</v>
      </c>
      <c r="G37" s="1028">
        <v>16.075697399999999</v>
      </c>
      <c r="H37" s="874">
        <v>15.79131634</v>
      </c>
      <c r="I37" s="874">
        <v>0.28438105999999941</v>
      </c>
      <c r="J37" s="920">
        <v>0</v>
      </c>
      <c r="K37" s="920">
        <v>0</v>
      </c>
      <c r="L37" s="920">
        <v>0</v>
      </c>
      <c r="M37" s="942" t="s">
        <v>644</v>
      </c>
      <c r="N37" s="570" t="s">
        <v>120</v>
      </c>
      <c r="O37" s="533">
        <v>0</v>
      </c>
      <c r="P37" s="534">
        <v>1</v>
      </c>
      <c r="Q37" s="534">
        <v>0</v>
      </c>
      <c r="S37" s="535"/>
    </row>
    <row r="38" spans="1:19" ht="47.25" outlineLevel="1">
      <c r="A38" s="909">
        <v>19</v>
      </c>
      <c r="B38" s="955" t="s">
        <v>167</v>
      </c>
      <c r="C38" s="1042" t="s">
        <v>99</v>
      </c>
      <c r="D38" s="872" t="s">
        <v>710</v>
      </c>
      <c r="E38" s="874">
        <v>13.22</v>
      </c>
      <c r="F38" s="876" t="s">
        <v>75</v>
      </c>
      <c r="G38" s="874">
        <v>18.740804200000003</v>
      </c>
      <c r="H38" s="874">
        <v>18.230065060000001</v>
      </c>
      <c r="I38" s="874">
        <v>0.51073914000000187</v>
      </c>
      <c r="J38" s="920">
        <v>0</v>
      </c>
      <c r="K38" s="920">
        <v>0</v>
      </c>
      <c r="L38" s="920">
        <v>0</v>
      </c>
      <c r="M38" s="942" t="s">
        <v>647</v>
      </c>
      <c r="N38" s="570" t="s">
        <v>769</v>
      </c>
      <c r="O38" s="533">
        <v>0</v>
      </c>
      <c r="P38" s="534">
        <v>1</v>
      </c>
      <c r="Q38" s="534">
        <v>0</v>
      </c>
      <c r="S38" s="535"/>
    </row>
    <row r="39" spans="1:19" ht="42.75" outlineLevel="1">
      <c r="A39" s="909">
        <v>20</v>
      </c>
      <c r="B39" s="955" t="s">
        <v>635</v>
      </c>
      <c r="C39" s="1042" t="s">
        <v>658</v>
      </c>
      <c r="D39" s="872" t="s">
        <v>710</v>
      </c>
      <c r="E39" s="874">
        <v>8.44</v>
      </c>
      <c r="F39" s="876" t="s">
        <v>75</v>
      </c>
      <c r="G39" s="874">
        <v>11.964628399999999</v>
      </c>
      <c r="H39" s="874">
        <v>2.3310006799999998</v>
      </c>
      <c r="I39" s="874">
        <v>9.6336277199999998</v>
      </c>
      <c r="J39" s="920">
        <v>0</v>
      </c>
      <c r="K39" s="920">
        <v>0</v>
      </c>
      <c r="L39" s="920">
        <v>0</v>
      </c>
      <c r="M39" s="942" t="s">
        <v>644</v>
      </c>
      <c r="N39" s="570" t="s">
        <v>120</v>
      </c>
      <c r="O39" s="533">
        <v>0</v>
      </c>
      <c r="P39" s="534">
        <v>1</v>
      </c>
      <c r="Q39" s="534">
        <v>0</v>
      </c>
      <c r="S39" s="535"/>
    </row>
    <row r="40" spans="1:19" ht="47.25" outlineLevel="1">
      <c r="A40" s="909">
        <v>21</v>
      </c>
      <c r="B40" s="876" t="s">
        <v>679</v>
      </c>
      <c r="C40" s="1042" t="s">
        <v>777</v>
      </c>
      <c r="D40" s="872" t="s">
        <v>710</v>
      </c>
      <c r="E40" s="874">
        <v>17.46</v>
      </c>
      <c r="F40" s="876" t="s">
        <v>75</v>
      </c>
      <c r="G40" s="874">
        <v>26.76</v>
      </c>
      <c r="H40" s="874">
        <v>0.78074407999999995</v>
      </c>
      <c r="I40" s="874">
        <v>13.743785920000001</v>
      </c>
      <c r="J40" s="920">
        <v>12.235469999999999</v>
      </c>
      <c r="K40" s="920">
        <v>0</v>
      </c>
      <c r="L40" s="920">
        <v>0</v>
      </c>
      <c r="M40" s="942" t="s">
        <v>646</v>
      </c>
      <c r="N40" s="570" t="s">
        <v>305</v>
      </c>
      <c r="O40" s="533">
        <v>0</v>
      </c>
      <c r="P40" s="534">
        <v>1</v>
      </c>
      <c r="Q40" s="534">
        <v>0</v>
      </c>
      <c r="S40" s="535"/>
    </row>
    <row r="41" spans="1:19" ht="47.25" outlineLevel="1">
      <c r="A41" s="909">
        <v>22</v>
      </c>
      <c r="B41" s="955" t="s">
        <v>680</v>
      </c>
      <c r="C41" s="1042" t="s">
        <v>731</v>
      </c>
      <c r="D41" s="872" t="s">
        <v>710</v>
      </c>
      <c r="E41" s="874">
        <v>8.7100000000000009</v>
      </c>
      <c r="F41" s="876" t="s">
        <v>75</v>
      </c>
      <c r="G41" s="874">
        <v>12.347383100000002</v>
      </c>
      <c r="H41" s="874">
        <v>3.2179038800000002</v>
      </c>
      <c r="I41" s="874">
        <v>8.1304792200000016</v>
      </c>
      <c r="J41" s="920">
        <v>0.999</v>
      </c>
      <c r="K41" s="920">
        <v>0</v>
      </c>
      <c r="L41" s="920">
        <v>0</v>
      </c>
      <c r="M41" s="942" t="s">
        <v>790</v>
      </c>
      <c r="N41" s="570" t="s">
        <v>121</v>
      </c>
      <c r="O41" s="533">
        <v>0</v>
      </c>
      <c r="P41" s="534">
        <v>1</v>
      </c>
      <c r="Q41" s="534">
        <v>0</v>
      </c>
      <c r="S41" s="535"/>
    </row>
    <row r="42" spans="1:19" ht="47.25" outlineLevel="1">
      <c r="A42" s="909">
        <v>23</v>
      </c>
      <c r="B42" s="955" t="s">
        <v>681</v>
      </c>
      <c r="C42" s="1107" t="s">
        <v>764</v>
      </c>
      <c r="D42" s="872" t="s">
        <v>710</v>
      </c>
      <c r="E42" s="874">
        <v>46.6</v>
      </c>
      <c r="F42" s="876" t="s">
        <v>75</v>
      </c>
      <c r="G42" s="874">
        <v>70</v>
      </c>
      <c r="H42" s="874">
        <v>0</v>
      </c>
      <c r="I42" s="874">
        <v>0</v>
      </c>
      <c r="J42" s="920">
        <v>2</v>
      </c>
      <c r="K42" s="920">
        <v>12</v>
      </c>
      <c r="L42" s="920">
        <v>20</v>
      </c>
      <c r="M42" s="942" t="s">
        <v>717</v>
      </c>
      <c r="N42" s="570" t="s">
        <v>121</v>
      </c>
      <c r="O42" s="533">
        <v>0</v>
      </c>
      <c r="P42" s="534">
        <v>1</v>
      </c>
      <c r="Q42" s="534">
        <v>0</v>
      </c>
      <c r="S42" s="535"/>
    </row>
    <row r="43" spans="1:19" ht="47.25" outlineLevel="1">
      <c r="A43" s="909">
        <v>24</v>
      </c>
      <c r="B43" s="955" t="s">
        <v>21</v>
      </c>
      <c r="C43" s="1042" t="s">
        <v>78</v>
      </c>
      <c r="D43" s="872" t="s">
        <v>710</v>
      </c>
      <c r="E43" s="874">
        <v>14.34488</v>
      </c>
      <c r="F43" s="876" t="s">
        <v>75</v>
      </c>
      <c r="G43" s="874">
        <v>20.335445336799999</v>
      </c>
      <c r="H43" s="874">
        <v>0</v>
      </c>
      <c r="I43" s="874">
        <v>0</v>
      </c>
      <c r="J43" s="920">
        <v>4.234</v>
      </c>
      <c r="K43" s="920">
        <v>4.984</v>
      </c>
      <c r="L43" s="920">
        <v>5.0839999999999996</v>
      </c>
      <c r="M43" s="942" t="s">
        <v>647</v>
      </c>
      <c r="N43" s="570" t="s">
        <v>769</v>
      </c>
      <c r="O43" s="533">
        <v>0</v>
      </c>
      <c r="P43" s="534">
        <v>1</v>
      </c>
      <c r="Q43" s="534">
        <v>0</v>
      </c>
      <c r="S43" s="535"/>
    </row>
    <row r="44" spans="1:19" ht="14.25" customHeight="1" outlineLevel="1">
      <c r="A44" s="909"/>
      <c r="B44" s="954"/>
      <c r="C44" s="954"/>
      <c r="D44" s="872"/>
      <c r="E44" s="874"/>
      <c r="F44" s="876"/>
      <c r="G44" s="874"/>
      <c r="H44" s="874"/>
      <c r="I44" s="874"/>
      <c r="J44" s="920"/>
      <c r="K44" s="920"/>
      <c r="L44" s="920"/>
      <c r="M44" s="942"/>
      <c r="N44" s="533"/>
      <c r="O44" s="533">
        <v>0</v>
      </c>
    </row>
    <row r="45" spans="1:19" ht="21.75" customHeight="1" outlineLevel="1">
      <c r="A45" s="1518" t="s">
        <v>108</v>
      </c>
      <c r="B45" s="1519"/>
      <c r="C45" s="1519"/>
      <c r="D45" s="1108"/>
      <c r="E45" s="1029"/>
      <c r="F45" s="1109"/>
      <c r="G45" s="874">
        <v>176.22395843680002</v>
      </c>
      <c r="H45" s="874">
        <v>40.351030040000005</v>
      </c>
      <c r="I45" s="874">
        <v>32.303013059999998</v>
      </c>
      <c r="J45" s="920">
        <v>19.46847</v>
      </c>
      <c r="K45" s="920">
        <v>16.984000000000002</v>
      </c>
      <c r="L45" s="920">
        <v>25.084</v>
      </c>
      <c r="M45" s="942"/>
      <c r="N45" s="533"/>
      <c r="O45" s="533">
        <v>0</v>
      </c>
      <c r="P45" s="534">
        <v>7</v>
      </c>
    </row>
    <row r="46" spans="1:19" ht="15.75" customHeight="1" outlineLevel="1">
      <c r="A46" s="1518" t="s">
        <v>719</v>
      </c>
      <c r="B46" s="1519"/>
      <c r="C46" s="1519"/>
      <c r="D46" s="872"/>
      <c r="E46" s="874"/>
      <c r="F46" s="954"/>
      <c r="G46" s="874"/>
      <c r="H46" s="874"/>
      <c r="I46" s="874"/>
      <c r="J46" s="920"/>
      <c r="K46" s="920"/>
      <c r="L46" s="920"/>
      <c r="M46" s="942"/>
      <c r="N46" s="533"/>
      <c r="O46" s="533">
        <v>0</v>
      </c>
    </row>
    <row r="47" spans="1:19" ht="57" outlineLevel="1">
      <c r="A47" s="909">
        <v>25</v>
      </c>
      <c r="B47" s="955"/>
      <c r="C47" s="1042" t="s">
        <v>732</v>
      </c>
      <c r="D47" s="872" t="s">
        <v>710</v>
      </c>
      <c r="E47" s="874">
        <v>0</v>
      </c>
      <c r="F47" s="876" t="s">
        <v>75</v>
      </c>
      <c r="G47" s="874">
        <v>10</v>
      </c>
      <c r="H47" s="874">
        <v>0</v>
      </c>
      <c r="I47" s="874">
        <v>0</v>
      </c>
      <c r="J47" s="920">
        <v>0</v>
      </c>
      <c r="K47" s="920">
        <v>0</v>
      </c>
      <c r="L47" s="920">
        <v>0</v>
      </c>
      <c r="M47" s="942" t="s">
        <v>791</v>
      </c>
      <c r="N47" s="570" t="s">
        <v>307</v>
      </c>
      <c r="O47" s="533">
        <v>0</v>
      </c>
      <c r="P47" s="534">
        <v>0</v>
      </c>
      <c r="Q47" s="534">
        <v>1</v>
      </c>
    </row>
    <row r="48" spans="1:19" ht="47.25" outlineLevel="1">
      <c r="A48" s="909">
        <v>26</v>
      </c>
      <c r="B48" s="955"/>
      <c r="C48" s="1042" t="s">
        <v>22</v>
      </c>
      <c r="D48" s="872" t="s">
        <v>710</v>
      </c>
      <c r="E48" s="874">
        <v>0</v>
      </c>
      <c r="F48" s="876" t="s">
        <v>75</v>
      </c>
      <c r="G48" s="874">
        <v>3.3</v>
      </c>
      <c r="H48" s="874">
        <v>0</v>
      </c>
      <c r="I48" s="874">
        <v>0</v>
      </c>
      <c r="J48" s="920">
        <v>0</v>
      </c>
      <c r="K48" s="920">
        <v>0</v>
      </c>
      <c r="L48" s="920">
        <v>0</v>
      </c>
      <c r="M48" s="942" t="s">
        <v>646</v>
      </c>
      <c r="N48" s="570" t="s">
        <v>305</v>
      </c>
      <c r="O48" s="533">
        <v>0</v>
      </c>
      <c r="P48" s="534">
        <v>0</v>
      </c>
      <c r="Q48" s="534">
        <v>1</v>
      </c>
    </row>
    <row r="49" spans="1:17" ht="36.75" outlineLevel="1">
      <c r="A49" s="909">
        <v>27</v>
      </c>
      <c r="B49" s="955"/>
      <c r="C49" s="1042" t="s">
        <v>733</v>
      </c>
      <c r="D49" s="872" t="s">
        <v>710</v>
      </c>
      <c r="E49" s="874">
        <v>0</v>
      </c>
      <c r="F49" s="876" t="s">
        <v>75</v>
      </c>
      <c r="G49" s="874">
        <v>45</v>
      </c>
      <c r="H49" s="874">
        <v>0</v>
      </c>
      <c r="I49" s="874">
        <v>0</v>
      </c>
      <c r="J49" s="920">
        <v>0</v>
      </c>
      <c r="K49" s="920">
        <v>0</v>
      </c>
      <c r="L49" s="920">
        <v>0</v>
      </c>
      <c r="M49" s="942" t="s">
        <v>619</v>
      </c>
      <c r="N49" s="570" t="s">
        <v>619</v>
      </c>
      <c r="O49" s="533">
        <v>0</v>
      </c>
      <c r="P49" s="534">
        <v>0</v>
      </c>
      <c r="Q49" s="534">
        <v>1</v>
      </c>
    </row>
    <row r="50" spans="1:17" ht="45" outlineLevel="1">
      <c r="A50" s="909">
        <v>28</v>
      </c>
      <c r="B50" s="955"/>
      <c r="C50" s="1042" t="s">
        <v>734</v>
      </c>
      <c r="D50" s="872" t="s">
        <v>710</v>
      </c>
      <c r="E50" s="874">
        <v>6</v>
      </c>
      <c r="F50" s="876" t="s">
        <v>75</v>
      </c>
      <c r="G50" s="874">
        <v>8</v>
      </c>
      <c r="H50" s="874">
        <v>0</v>
      </c>
      <c r="I50" s="874">
        <v>0</v>
      </c>
      <c r="J50" s="920">
        <v>0</v>
      </c>
      <c r="K50" s="920">
        <v>0</v>
      </c>
      <c r="L50" s="920">
        <v>0</v>
      </c>
      <c r="M50" s="942" t="s">
        <v>649</v>
      </c>
      <c r="N50" s="570" t="s">
        <v>306</v>
      </c>
      <c r="O50" s="533">
        <v>0</v>
      </c>
      <c r="P50" s="534">
        <v>0</v>
      </c>
      <c r="Q50" s="534">
        <v>1</v>
      </c>
    </row>
    <row r="51" spans="1:17" ht="60" outlineLevel="1">
      <c r="A51" s="909">
        <v>29</v>
      </c>
      <c r="B51" s="955"/>
      <c r="C51" s="1110" t="s">
        <v>735</v>
      </c>
      <c r="D51" s="872" t="s">
        <v>710</v>
      </c>
      <c r="E51" s="874">
        <v>63</v>
      </c>
      <c r="F51" s="876" t="s">
        <v>77</v>
      </c>
      <c r="G51" s="874">
        <v>63</v>
      </c>
      <c r="H51" s="874">
        <v>0</v>
      </c>
      <c r="I51" s="874">
        <v>0</v>
      </c>
      <c r="J51" s="920">
        <v>0</v>
      </c>
      <c r="K51" s="920">
        <v>0</v>
      </c>
      <c r="L51" s="920">
        <v>0</v>
      </c>
      <c r="M51" s="942" t="s">
        <v>647</v>
      </c>
      <c r="N51" s="570" t="s">
        <v>769</v>
      </c>
      <c r="O51" s="533">
        <v>0</v>
      </c>
      <c r="P51" s="534">
        <v>0</v>
      </c>
      <c r="Q51" s="534">
        <v>1</v>
      </c>
    </row>
    <row r="52" spans="1:17" ht="62.25" customHeight="1" outlineLevel="1">
      <c r="A52" s="909">
        <v>30</v>
      </c>
      <c r="B52" s="955"/>
      <c r="C52" s="1042" t="s">
        <v>736</v>
      </c>
      <c r="D52" s="872" t="s">
        <v>710</v>
      </c>
      <c r="E52" s="874">
        <v>10</v>
      </c>
      <c r="F52" s="876" t="s">
        <v>77</v>
      </c>
      <c r="G52" s="874">
        <v>10</v>
      </c>
      <c r="H52" s="874">
        <v>0</v>
      </c>
      <c r="I52" s="874">
        <v>0</v>
      </c>
      <c r="J52" s="920">
        <v>0</v>
      </c>
      <c r="K52" s="920">
        <v>0</v>
      </c>
      <c r="L52" s="920">
        <v>0</v>
      </c>
      <c r="M52" s="942" t="s">
        <v>647</v>
      </c>
      <c r="N52" s="570" t="s">
        <v>769</v>
      </c>
      <c r="O52" s="533">
        <v>0</v>
      </c>
      <c r="P52" s="534">
        <v>0</v>
      </c>
      <c r="Q52" s="534">
        <v>1</v>
      </c>
    </row>
    <row r="53" spans="1:17" ht="47.25" outlineLevel="1">
      <c r="A53" s="909">
        <v>31</v>
      </c>
      <c r="B53" s="955"/>
      <c r="C53" s="875" t="s">
        <v>654</v>
      </c>
      <c r="D53" s="872" t="s">
        <v>710</v>
      </c>
      <c r="E53" s="874">
        <v>0</v>
      </c>
      <c r="F53" s="876" t="s">
        <v>75</v>
      </c>
      <c r="G53" s="874">
        <v>0</v>
      </c>
      <c r="H53" s="874">
        <v>0</v>
      </c>
      <c r="I53" s="874">
        <v>0</v>
      </c>
      <c r="J53" s="920">
        <v>0</v>
      </c>
      <c r="K53" s="920">
        <v>0</v>
      </c>
      <c r="L53" s="920">
        <v>0</v>
      </c>
      <c r="M53" s="942" t="s">
        <v>790</v>
      </c>
      <c r="N53" s="570" t="s">
        <v>121</v>
      </c>
      <c r="O53" s="533">
        <v>0</v>
      </c>
      <c r="P53" s="534">
        <v>0</v>
      </c>
      <c r="Q53" s="534">
        <v>1</v>
      </c>
    </row>
    <row r="54" spans="1:17" ht="60" outlineLevel="1">
      <c r="A54" s="909">
        <v>32</v>
      </c>
      <c r="B54" s="955"/>
      <c r="C54" s="875" t="s">
        <v>655</v>
      </c>
      <c r="D54" s="872" t="s">
        <v>710</v>
      </c>
      <c r="E54" s="874">
        <v>8</v>
      </c>
      <c r="F54" s="876" t="s">
        <v>77</v>
      </c>
      <c r="G54" s="874">
        <v>8</v>
      </c>
      <c r="H54" s="874">
        <v>0</v>
      </c>
      <c r="I54" s="874">
        <v>0</v>
      </c>
      <c r="J54" s="920">
        <v>0</v>
      </c>
      <c r="K54" s="920">
        <v>0</v>
      </c>
      <c r="L54" s="920">
        <v>0</v>
      </c>
      <c r="M54" s="942" t="s">
        <v>650</v>
      </c>
      <c r="N54" s="570" t="s">
        <v>306</v>
      </c>
      <c r="O54" s="533">
        <v>0</v>
      </c>
      <c r="P54" s="534">
        <v>0</v>
      </c>
      <c r="Q54" s="534">
        <v>1</v>
      </c>
    </row>
    <row r="55" spans="1:17" ht="60" outlineLevel="1">
      <c r="A55" s="909">
        <v>33</v>
      </c>
      <c r="B55" s="955"/>
      <c r="C55" s="875" t="s">
        <v>684</v>
      </c>
      <c r="D55" s="872" t="s">
        <v>710</v>
      </c>
      <c r="E55" s="874">
        <v>20</v>
      </c>
      <c r="F55" s="876" t="s">
        <v>77</v>
      </c>
      <c r="G55" s="874">
        <v>20</v>
      </c>
      <c r="H55" s="874">
        <v>0</v>
      </c>
      <c r="I55" s="874">
        <v>0</v>
      </c>
      <c r="J55" s="920">
        <v>0</v>
      </c>
      <c r="K55" s="920">
        <v>0</v>
      </c>
      <c r="L55" s="920">
        <v>0</v>
      </c>
      <c r="M55" s="942" t="s">
        <v>647</v>
      </c>
      <c r="N55" s="570" t="s">
        <v>769</v>
      </c>
      <c r="O55" s="533">
        <v>0</v>
      </c>
      <c r="P55" s="534">
        <v>0</v>
      </c>
      <c r="Q55" s="534">
        <v>1</v>
      </c>
    </row>
    <row r="56" spans="1:17" ht="60" outlineLevel="1">
      <c r="A56" s="909">
        <v>34</v>
      </c>
      <c r="B56" s="955"/>
      <c r="C56" s="875" t="s">
        <v>778</v>
      </c>
      <c r="D56" s="872" t="s">
        <v>710</v>
      </c>
      <c r="E56" s="874">
        <v>23</v>
      </c>
      <c r="F56" s="876" t="s">
        <v>77</v>
      </c>
      <c r="G56" s="874">
        <v>23</v>
      </c>
      <c r="H56" s="874">
        <v>0</v>
      </c>
      <c r="I56" s="874">
        <v>0</v>
      </c>
      <c r="J56" s="920">
        <v>0</v>
      </c>
      <c r="K56" s="920">
        <v>0</v>
      </c>
      <c r="L56" s="920">
        <v>0</v>
      </c>
      <c r="M56" s="942" t="s">
        <v>646</v>
      </c>
      <c r="N56" s="570" t="s">
        <v>305</v>
      </c>
      <c r="O56" s="533">
        <v>0</v>
      </c>
      <c r="P56" s="534">
        <v>0</v>
      </c>
      <c r="Q56" s="534">
        <v>1</v>
      </c>
    </row>
    <row r="57" spans="1:17" ht="75" outlineLevel="1">
      <c r="A57" s="909">
        <v>35</v>
      </c>
      <c r="B57" s="955"/>
      <c r="C57" s="875" t="s">
        <v>737</v>
      </c>
      <c r="D57" s="872" t="s">
        <v>710</v>
      </c>
      <c r="E57" s="874">
        <v>20</v>
      </c>
      <c r="F57" s="876" t="s">
        <v>77</v>
      </c>
      <c r="G57" s="874">
        <v>20</v>
      </c>
      <c r="H57" s="874">
        <v>0</v>
      </c>
      <c r="I57" s="874">
        <v>0</v>
      </c>
      <c r="J57" s="920">
        <v>0</v>
      </c>
      <c r="K57" s="920">
        <v>0</v>
      </c>
      <c r="L57" s="920">
        <v>0</v>
      </c>
      <c r="M57" s="942" t="s">
        <v>650</v>
      </c>
      <c r="N57" s="570" t="s">
        <v>306</v>
      </c>
      <c r="O57" s="533">
        <v>0</v>
      </c>
      <c r="P57" s="534">
        <v>0</v>
      </c>
      <c r="Q57" s="534">
        <v>1</v>
      </c>
    </row>
    <row r="58" spans="1:17" ht="60" outlineLevel="1">
      <c r="A58" s="909">
        <v>36</v>
      </c>
      <c r="B58" s="955"/>
      <c r="C58" s="875" t="s">
        <v>685</v>
      </c>
      <c r="D58" s="872" t="s">
        <v>710</v>
      </c>
      <c r="E58" s="874">
        <v>20</v>
      </c>
      <c r="F58" s="876" t="s">
        <v>77</v>
      </c>
      <c r="G58" s="874">
        <v>20</v>
      </c>
      <c r="H58" s="874">
        <v>0</v>
      </c>
      <c r="I58" s="874">
        <v>0</v>
      </c>
      <c r="J58" s="920">
        <v>0</v>
      </c>
      <c r="K58" s="920">
        <v>0</v>
      </c>
      <c r="L58" s="920">
        <v>0</v>
      </c>
      <c r="M58" s="942" t="s">
        <v>619</v>
      </c>
      <c r="N58" s="570" t="s">
        <v>619</v>
      </c>
      <c r="O58" s="533">
        <v>0</v>
      </c>
      <c r="P58" s="534">
        <v>0</v>
      </c>
      <c r="Q58" s="534">
        <v>1</v>
      </c>
    </row>
    <row r="59" spans="1:17" ht="60" outlineLevel="1">
      <c r="A59" s="909">
        <v>37</v>
      </c>
      <c r="B59" s="955"/>
      <c r="C59" s="875" t="s">
        <v>802</v>
      </c>
      <c r="D59" s="872" t="s">
        <v>710</v>
      </c>
      <c r="E59" s="874">
        <v>30</v>
      </c>
      <c r="F59" s="876" t="s">
        <v>77</v>
      </c>
      <c r="G59" s="874">
        <v>30</v>
      </c>
      <c r="H59" s="874">
        <v>0</v>
      </c>
      <c r="I59" s="874">
        <v>0</v>
      </c>
      <c r="J59" s="920">
        <v>0</v>
      </c>
      <c r="K59" s="920">
        <v>0</v>
      </c>
      <c r="L59" s="920">
        <v>0</v>
      </c>
      <c r="M59" s="942" t="s">
        <v>717</v>
      </c>
      <c r="N59" s="570" t="s">
        <v>121</v>
      </c>
      <c r="O59" s="533">
        <v>0</v>
      </c>
      <c r="P59" s="534">
        <v>0</v>
      </c>
      <c r="Q59" s="534">
        <v>1</v>
      </c>
    </row>
    <row r="60" spans="1:17" ht="60" outlineLevel="1">
      <c r="A60" s="909">
        <v>38</v>
      </c>
      <c r="B60" s="955"/>
      <c r="C60" s="875" t="s">
        <v>803</v>
      </c>
      <c r="D60" s="872" t="s">
        <v>710</v>
      </c>
      <c r="E60" s="874">
        <v>31.8</v>
      </c>
      <c r="F60" s="876" t="s">
        <v>77</v>
      </c>
      <c r="G60" s="874">
        <v>31.8</v>
      </c>
      <c r="H60" s="874">
        <v>0</v>
      </c>
      <c r="I60" s="874">
        <v>0</v>
      </c>
      <c r="J60" s="920">
        <v>0</v>
      </c>
      <c r="K60" s="920">
        <v>0.2</v>
      </c>
      <c r="L60" s="920">
        <v>1.5</v>
      </c>
      <c r="M60" s="942" t="s">
        <v>717</v>
      </c>
      <c r="N60" s="570" t="s">
        <v>121</v>
      </c>
      <c r="O60" s="533">
        <v>0</v>
      </c>
      <c r="P60" s="534">
        <v>0</v>
      </c>
      <c r="Q60" s="534">
        <v>1</v>
      </c>
    </row>
    <row r="61" spans="1:17" ht="60.75" customHeight="1" outlineLevel="1">
      <c r="A61" s="909">
        <v>39</v>
      </c>
      <c r="B61" s="955"/>
      <c r="C61" s="875" t="s">
        <v>738</v>
      </c>
      <c r="D61" s="872" t="s">
        <v>710</v>
      </c>
      <c r="E61" s="874">
        <v>20</v>
      </c>
      <c r="F61" s="876" t="s">
        <v>77</v>
      </c>
      <c r="G61" s="874">
        <v>20</v>
      </c>
      <c r="H61" s="874">
        <v>0</v>
      </c>
      <c r="I61" s="874">
        <v>0</v>
      </c>
      <c r="J61" s="920">
        <v>0</v>
      </c>
      <c r="K61" s="920">
        <v>0</v>
      </c>
      <c r="L61" s="920">
        <v>0</v>
      </c>
      <c r="M61" s="942" t="s">
        <v>645</v>
      </c>
      <c r="N61" s="570" t="s">
        <v>305</v>
      </c>
      <c r="O61" s="533">
        <v>0</v>
      </c>
      <c r="P61" s="534">
        <v>0</v>
      </c>
      <c r="Q61" s="534">
        <v>1</v>
      </c>
    </row>
    <row r="62" spans="1:17" ht="54.75" customHeight="1" outlineLevel="1">
      <c r="A62" s="909">
        <v>40</v>
      </c>
      <c r="B62" s="955"/>
      <c r="C62" s="875" t="s">
        <v>739</v>
      </c>
      <c r="D62" s="872" t="s">
        <v>710</v>
      </c>
      <c r="E62" s="874">
        <v>35</v>
      </c>
      <c r="F62" s="876" t="s">
        <v>77</v>
      </c>
      <c r="G62" s="874">
        <v>35</v>
      </c>
      <c r="H62" s="874">
        <v>0</v>
      </c>
      <c r="I62" s="874">
        <v>0</v>
      </c>
      <c r="J62" s="920">
        <v>0</v>
      </c>
      <c r="K62" s="920">
        <v>0.2</v>
      </c>
      <c r="L62" s="920">
        <v>0.4</v>
      </c>
      <c r="M62" s="942" t="s">
        <v>644</v>
      </c>
      <c r="N62" s="570" t="s">
        <v>120</v>
      </c>
      <c r="O62" s="533">
        <v>0</v>
      </c>
      <c r="P62" s="534">
        <v>0</v>
      </c>
      <c r="Q62" s="534">
        <v>1</v>
      </c>
    </row>
    <row r="63" spans="1:17" ht="60.75" customHeight="1" outlineLevel="1">
      <c r="A63" s="909">
        <v>41</v>
      </c>
      <c r="B63" s="955"/>
      <c r="C63" s="875" t="s">
        <v>740</v>
      </c>
      <c r="D63" s="872" t="s">
        <v>710</v>
      </c>
      <c r="E63" s="874">
        <v>75</v>
      </c>
      <c r="F63" s="876" t="s">
        <v>77</v>
      </c>
      <c r="G63" s="874">
        <v>75</v>
      </c>
      <c r="H63" s="874">
        <v>0</v>
      </c>
      <c r="I63" s="874">
        <v>0</v>
      </c>
      <c r="J63" s="920">
        <v>0</v>
      </c>
      <c r="K63" s="920">
        <v>0</v>
      </c>
      <c r="L63" s="920">
        <v>0</v>
      </c>
      <c r="M63" s="942" t="s">
        <v>644</v>
      </c>
      <c r="N63" s="570" t="s">
        <v>120</v>
      </c>
      <c r="O63" s="533">
        <v>0</v>
      </c>
      <c r="P63" s="534">
        <v>0</v>
      </c>
      <c r="Q63" s="534">
        <v>1</v>
      </c>
    </row>
    <row r="64" spans="1:17" ht="60" outlineLevel="1">
      <c r="A64" s="909">
        <v>42</v>
      </c>
      <c r="B64" s="955"/>
      <c r="C64" s="875" t="s">
        <v>694</v>
      </c>
      <c r="D64" s="872" t="s">
        <v>710</v>
      </c>
      <c r="E64" s="874">
        <v>20.5</v>
      </c>
      <c r="F64" s="876" t="s">
        <v>77</v>
      </c>
      <c r="G64" s="874">
        <v>20.5</v>
      </c>
      <c r="H64" s="874">
        <v>0</v>
      </c>
      <c r="I64" s="874">
        <v>0</v>
      </c>
      <c r="J64" s="920">
        <v>0</v>
      </c>
      <c r="K64" s="920">
        <v>0</v>
      </c>
      <c r="L64" s="920">
        <v>0</v>
      </c>
      <c r="M64" s="942" t="s">
        <v>644</v>
      </c>
      <c r="N64" s="570" t="s">
        <v>120</v>
      </c>
      <c r="O64" s="533">
        <v>0</v>
      </c>
      <c r="P64" s="534">
        <v>0</v>
      </c>
      <c r="Q64" s="534">
        <v>1</v>
      </c>
    </row>
    <row r="65" spans="1:17" ht="60" outlineLevel="1">
      <c r="A65" s="909">
        <v>43</v>
      </c>
      <c r="B65" s="955"/>
      <c r="C65" s="875" t="s">
        <v>695</v>
      </c>
      <c r="D65" s="872" t="s">
        <v>710</v>
      </c>
      <c r="E65" s="874">
        <v>48</v>
      </c>
      <c r="F65" s="876" t="s">
        <v>77</v>
      </c>
      <c r="G65" s="874">
        <v>48</v>
      </c>
      <c r="H65" s="874">
        <v>0</v>
      </c>
      <c r="I65" s="874">
        <v>0</v>
      </c>
      <c r="J65" s="920">
        <v>0</v>
      </c>
      <c r="K65" s="920">
        <v>0</v>
      </c>
      <c r="L65" s="920">
        <v>0</v>
      </c>
      <c r="M65" s="942" t="s">
        <v>645</v>
      </c>
      <c r="N65" s="570" t="s">
        <v>305</v>
      </c>
      <c r="O65" s="533">
        <v>0</v>
      </c>
      <c r="P65" s="534">
        <v>0</v>
      </c>
      <c r="Q65" s="534">
        <v>1</v>
      </c>
    </row>
    <row r="66" spans="1:17" ht="60" outlineLevel="1">
      <c r="A66" s="909">
        <v>44</v>
      </c>
      <c r="B66" s="955"/>
      <c r="C66" s="875" t="s">
        <v>706</v>
      </c>
      <c r="D66" s="872" t="s">
        <v>710</v>
      </c>
      <c r="E66" s="874">
        <v>13.5</v>
      </c>
      <c r="F66" s="876" t="s">
        <v>77</v>
      </c>
      <c r="G66" s="874">
        <v>13.5</v>
      </c>
      <c r="H66" s="874">
        <v>0</v>
      </c>
      <c r="I66" s="874">
        <v>0</v>
      </c>
      <c r="J66" s="920">
        <v>0</v>
      </c>
      <c r="K66" s="920">
        <v>0.05</v>
      </c>
      <c r="L66" s="920">
        <v>2</v>
      </c>
      <c r="M66" s="942" t="s">
        <v>646</v>
      </c>
      <c r="N66" s="570" t="s">
        <v>305</v>
      </c>
      <c r="O66" s="533">
        <v>0</v>
      </c>
      <c r="P66" s="534">
        <v>0</v>
      </c>
      <c r="Q66" s="534">
        <v>1</v>
      </c>
    </row>
    <row r="67" spans="1:17" ht="60" outlineLevel="1">
      <c r="A67" s="909">
        <v>45</v>
      </c>
      <c r="B67" s="955"/>
      <c r="C67" s="875" t="s">
        <v>741</v>
      </c>
      <c r="D67" s="872" t="s">
        <v>710</v>
      </c>
      <c r="E67" s="874">
        <v>60.1</v>
      </c>
      <c r="F67" s="876" t="s">
        <v>77</v>
      </c>
      <c r="G67" s="874">
        <v>60.1</v>
      </c>
      <c r="H67" s="874">
        <v>0</v>
      </c>
      <c r="I67" s="874">
        <v>0</v>
      </c>
      <c r="J67" s="920">
        <v>0</v>
      </c>
      <c r="K67" s="920">
        <v>0.7</v>
      </c>
      <c r="L67" s="920">
        <v>1.5</v>
      </c>
      <c r="M67" s="942" t="s">
        <v>647</v>
      </c>
      <c r="N67" s="570" t="s">
        <v>769</v>
      </c>
      <c r="O67" s="533">
        <v>0</v>
      </c>
      <c r="P67" s="534">
        <v>0</v>
      </c>
      <c r="Q67" s="534">
        <v>1</v>
      </c>
    </row>
    <row r="68" spans="1:17" ht="60" outlineLevel="1">
      <c r="A68" s="909">
        <v>46</v>
      </c>
      <c r="B68" s="955"/>
      <c r="C68" s="631" t="s">
        <v>29</v>
      </c>
      <c r="D68" s="872" t="s">
        <v>710</v>
      </c>
      <c r="E68" s="874">
        <v>22.19</v>
      </c>
      <c r="F68" s="876" t="s">
        <v>77</v>
      </c>
      <c r="G68" s="874">
        <v>22.19</v>
      </c>
      <c r="H68" s="874">
        <v>0</v>
      </c>
      <c r="I68" s="874">
        <v>0</v>
      </c>
      <c r="J68" s="920">
        <v>0</v>
      </c>
      <c r="K68" s="920">
        <v>0.7</v>
      </c>
      <c r="L68" s="920">
        <v>2.2000000000000002</v>
      </c>
      <c r="M68" s="942" t="s">
        <v>650</v>
      </c>
      <c r="N68" s="570" t="s">
        <v>306</v>
      </c>
      <c r="O68" s="533">
        <v>0</v>
      </c>
      <c r="P68" s="534">
        <v>0</v>
      </c>
      <c r="Q68" s="534">
        <v>1</v>
      </c>
    </row>
    <row r="69" spans="1:17" ht="60" outlineLevel="1">
      <c r="A69" s="909">
        <v>47</v>
      </c>
      <c r="B69" s="955"/>
      <c r="C69" s="631" t="s">
        <v>35</v>
      </c>
      <c r="D69" s="872" t="s">
        <v>710</v>
      </c>
      <c r="E69" s="874">
        <v>60</v>
      </c>
      <c r="F69" s="876" t="s">
        <v>77</v>
      </c>
      <c r="G69" s="874">
        <v>60</v>
      </c>
      <c r="H69" s="874">
        <v>0</v>
      </c>
      <c r="I69" s="874">
        <v>0</v>
      </c>
      <c r="J69" s="920">
        <v>0</v>
      </c>
      <c r="K69" s="920">
        <v>0.1</v>
      </c>
      <c r="L69" s="920">
        <v>3</v>
      </c>
      <c r="M69" s="942" t="s">
        <v>646</v>
      </c>
      <c r="N69" s="570" t="s">
        <v>305</v>
      </c>
      <c r="O69" s="533">
        <v>0</v>
      </c>
      <c r="P69" s="534">
        <v>0</v>
      </c>
      <c r="Q69" s="534">
        <v>1</v>
      </c>
    </row>
    <row r="70" spans="1:17" ht="75" outlineLevel="1">
      <c r="A70" s="909">
        <v>48</v>
      </c>
      <c r="B70" s="955"/>
      <c r="C70" s="631" t="s">
        <v>36</v>
      </c>
      <c r="D70" s="872" t="s">
        <v>710</v>
      </c>
      <c r="E70" s="874">
        <v>23.8</v>
      </c>
      <c r="F70" s="876" t="s">
        <v>77</v>
      </c>
      <c r="G70" s="874">
        <v>23.8</v>
      </c>
      <c r="H70" s="874">
        <v>0</v>
      </c>
      <c r="I70" s="874">
        <v>0</v>
      </c>
      <c r="J70" s="920">
        <v>0</v>
      </c>
      <c r="K70" s="920">
        <v>0.05</v>
      </c>
      <c r="L70" s="920">
        <v>0.1</v>
      </c>
      <c r="M70" s="942" t="s">
        <v>646</v>
      </c>
      <c r="N70" s="570" t="s">
        <v>305</v>
      </c>
      <c r="O70" s="533">
        <v>0</v>
      </c>
      <c r="P70" s="534">
        <v>0</v>
      </c>
      <c r="Q70" s="534">
        <v>1</v>
      </c>
    </row>
    <row r="71" spans="1:17" ht="21" customHeight="1" outlineLevel="1">
      <c r="A71" s="909"/>
      <c r="B71" s="955"/>
      <c r="C71" s="954"/>
      <c r="D71" s="872"/>
      <c r="E71" s="874"/>
      <c r="F71" s="876"/>
      <c r="G71" s="874"/>
      <c r="H71" s="874"/>
      <c r="I71" s="874"/>
      <c r="J71" s="920"/>
      <c r="K71" s="920"/>
      <c r="L71" s="920"/>
      <c r="M71" s="942"/>
      <c r="N71" s="533"/>
      <c r="O71" s="533">
        <v>0</v>
      </c>
      <c r="Q71" s="534">
        <v>15</v>
      </c>
    </row>
    <row r="72" spans="1:17" ht="22.5" customHeight="1" outlineLevel="1" thickBot="1">
      <c r="A72" s="1484" t="s">
        <v>109</v>
      </c>
      <c r="B72" s="1485"/>
      <c r="C72" s="1485"/>
      <c r="D72" s="981"/>
      <c r="E72" s="991"/>
      <c r="F72" s="990"/>
      <c r="G72" s="1111">
        <v>670.19</v>
      </c>
      <c r="H72" s="1111">
        <v>0</v>
      </c>
      <c r="I72" s="1111">
        <v>0</v>
      </c>
      <c r="J72" s="1112">
        <v>0</v>
      </c>
      <c r="K72" s="1112">
        <v>2</v>
      </c>
      <c r="L72" s="1112">
        <v>10.700000000000001</v>
      </c>
      <c r="M72" s="984"/>
      <c r="N72" s="533"/>
      <c r="O72" s="533">
        <v>0</v>
      </c>
    </row>
    <row r="73" spans="1:17" s="958" customFormat="1" ht="27" customHeight="1" outlineLevel="1" thickBot="1">
      <c r="A73" s="957"/>
      <c r="B73" s="993" t="s">
        <v>308</v>
      </c>
      <c r="C73" s="945" t="s">
        <v>710</v>
      </c>
      <c r="D73" s="946"/>
      <c r="E73" s="946"/>
      <c r="F73" s="945"/>
      <c r="G73" s="946">
        <v>846.41395843680004</v>
      </c>
      <c r="H73" s="946">
        <v>40.351030040000005</v>
      </c>
      <c r="I73" s="946">
        <v>32.303013059999998</v>
      </c>
      <c r="J73" s="947">
        <v>19.46847</v>
      </c>
      <c r="K73" s="947">
        <v>18.984000000000002</v>
      </c>
      <c r="L73" s="947">
        <v>35.783999999999999</v>
      </c>
      <c r="M73" s="1027"/>
      <c r="N73" s="570"/>
      <c r="O73" s="570"/>
      <c r="P73" s="958">
        <v>7</v>
      </c>
      <c r="Q73" s="958">
        <v>15</v>
      </c>
    </row>
    <row r="74" spans="1:17" ht="15.75" customHeight="1" outlineLevel="1" thickBot="1">
      <c r="A74" s="911"/>
      <c r="B74" s="541"/>
      <c r="C74" s="1113"/>
      <c r="D74" s="569"/>
      <c r="E74" s="542"/>
      <c r="F74" s="562"/>
      <c r="G74" s="967"/>
      <c r="H74" s="967"/>
      <c r="I74" s="967"/>
      <c r="J74" s="968"/>
      <c r="K74" s="968"/>
      <c r="L74" s="968"/>
      <c r="M74" s="846"/>
      <c r="N74" s="533"/>
      <c r="O74" s="533">
        <v>0</v>
      </c>
    </row>
    <row r="75" spans="1:17" ht="25.5" customHeight="1" thickBot="1">
      <c r="A75" s="1474" t="s">
        <v>711</v>
      </c>
      <c r="B75" s="1475"/>
      <c r="C75" s="1475"/>
      <c r="D75" s="932"/>
      <c r="E75" s="933"/>
      <c r="F75" s="934"/>
      <c r="G75" s="935">
        <v>347.0966312882619</v>
      </c>
      <c r="H75" s="935">
        <v>42.165905440000003</v>
      </c>
      <c r="I75" s="935">
        <v>2.8307258482619169</v>
      </c>
      <c r="J75" s="936">
        <v>14.790500000000002</v>
      </c>
      <c r="K75" s="936">
        <v>17.490500000000001</v>
      </c>
      <c r="L75" s="936">
        <v>21.0305</v>
      </c>
      <c r="M75" s="948"/>
      <c r="N75" s="533"/>
      <c r="O75" s="533"/>
    </row>
    <row r="76" spans="1:17" ht="24.75" customHeight="1" outlineLevel="1">
      <c r="A76" s="1509" t="s">
        <v>718</v>
      </c>
      <c r="B76" s="1510"/>
      <c r="C76" s="1510"/>
      <c r="D76" s="949"/>
      <c r="E76" s="950"/>
      <c r="F76" s="951"/>
      <c r="G76" s="950"/>
      <c r="H76" s="950"/>
      <c r="I76" s="950"/>
      <c r="J76" s="952"/>
      <c r="K76" s="952"/>
      <c r="L76" s="952"/>
      <c r="M76" s="953"/>
      <c r="N76" s="533"/>
      <c r="O76" s="533">
        <v>0</v>
      </c>
    </row>
    <row r="77" spans="1:17" ht="47.25" outlineLevel="1">
      <c r="A77" s="909">
        <v>49</v>
      </c>
      <c r="B77" s="955" t="s">
        <v>187</v>
      </c>
      <c r="C77" s="1042" t="s">
        <v>781</v>
      </c>
      <c r="D77" s="872" t="s">
        <v>711</v>
      </c>
      <c r="E77" s="874">
        <v>75</v>
      </c>
      <c r="F77" s="876" t="s">
        <v>79</v>
      </c>
      <c r="G77" s="874">
        <v>19.998502794783075</v>
      </c>
      <c r="H77" s="874">
        <v>18.519642489999999</v>
      </c>
      <c r="I77" s="874">
        <v>1.4788603047830762</v>
      </c>
      <c r="J77" s="920">
        <v>0</v>
      </c>
      <c r="K77" s="920">
        <v>0</v>
      </c>
      <c r="L77" s="920">
        <v>0</v>
      </c>
      <c r="M77" s="942" t="s">
        <v>647</v>
      </c>
      <c r="N77" s="570" t="s">
        <v>769</v>
      </c>
      <c r="O77" s="533">
        <v>0</v>
      </c>
      <c r="P77" s="534">
        <v>1</v>
      </c>
      <c r="Q77" s="534">
        <v>0</v>
      </c>
    </row>
    <row r="78" spans="1:17" ht="30" outlineLevel="1">
      <c r="A78" s="909">
        <v>50</v>
      </c>
      <c r="B78" s="955" t="s">
        <v>640</v>
      </c>
      <c r="C78" s="1042" t="s">
        <v>730</v>
      </c>
      <c r="D78" s="872" t="s">
        <v>711</v>
      </c>
      <c r="E78" s="874">
        <v>93.75</v>
      </c>
      <c r="F78" s="876" t="s">
        <v>79</v>
      </c>
      <c r="G78" s="874">
        <v>24.998128493478841</v>
      </c>
      <c r="H78" s="874">
        <v>23.646262950000001</v>
      </c>
      <c r="I78" s="874">
        <v>1.3518655434788407</v>
      </c>
      <c r="J78" s="920">
        <v>0</v>
      </c>
      <c r="K78" s="920">
        <v>0</v>
      </c>
      <c r="L78" s="920">
        <v>0</v>
      </c>
      <c r="M78" s="942" t="s">
        <v>644</v>
      </c>
      <c r="N78" s="570" t="s">
        <v>120</v>
      </c>
      <c r="O78" s="533">
        <v>0</v>
      </c>
      <c r="P78" s="534">
        <v>1</v>
      </c>
      <c r="Q78" s="534">
        <v>0</v>
      </c>
    </row>
    <row r="79" spans="1:17" ht="60" outlineLevel="1">
      <c r="A79" s="909">
        <v>51</v>
      </c>
      <c r="B79" s="955" t="s">
        <v>57</v>
      </c>
      <c r="C79" s="1042" t="s">
        <v>687</v>
      </c>
      <c r="D79" s="872" t="s">
        <v>711</v>
      </c>
      <c r="E79" s="874">
        <v>30</v>
      </c>
      <c r="F79" s="876" t="s">
        <v>77</v>
      </c>
      <c r="G79" s="874">
        <v>30</v>
      </c>
      <c r="H79" s="874">
        <v>0</v>
      </c>
      <c r="I79" s="874">
        <v>0</v>
      </c>
      <c r="J79" s="920">
        <v>8.4905000000000008</v>
      </c>
      <c r="K79" s="920">
        <v>7.9904999999999999</v>
      </c>
      <c r="L79" s="920">
        <v>10.5305</v>
      </c>
      <c r="M79" s="942" t="s">
        <v>647</v>
      </c>
      <c r="N79" s="570" t="s">
        <v>769</v>
      </c>
      <c r="O79" s="533">
        <v>0</v>
      </c>
      <c r="P79" s="534">
        <v>1</v>
      </c>
      <c r="Q79" s="534">
        <v>0</v>
      </c>
    </row>
    <row r="80" spans="1:17" ht="60" outlineLevel="1">
      <c r="A80" s="909">
        <v>52</v>
      </c>
      <c r="B80" s="955" t="s">
        <v>58</v>
      </c>
      <c r="C80" s="1042" t="s">
        <v>742</v>
      </c>
      <c r="D80" s="872" t="s">
        <v>711</v>
      </c>
      <c r="E80" s="874">
        <v>35</v>
      </c>
      <c r="F80" s="876" t="s">
        <v>77</v>
      </c>
      <c r="G80" s="874">
        <v>35</v>
      </c>
      <c r="H80" s="874">
        <v>0</v>
      </c>
      <c r="I80" s="874">
        <v>0</v>
      </c>
      <c r="J80" s="920">
        <v>6.3</v>
      </c>
      <c r="K80" s="920">
        <v>9.5</v>
      </c>
      <c r="L80" s="920">
        <v>10.5</v>
      </c>
      <c r="M80" s="942" t="s">
        <v>644</v>
      </c>
      <c r="N80" s="570" t="s">
        <v>120</v>
      </c>
      <c r="O80" s="533">
        <v>0</v>
      </c>
      <c r="P80" s="534">
        <v>1</v>
      </c>
      <c r="Q80" s="534">
        <v>0</v>
      </c>
    </row>
    <row r="81" spans="1:18" ht="21.75" customHeight="1" outlineLevel="1">
      <c r="A81" s="908"/>
      <c r="B81" s="872"/>
      <c r="C81" s="872"/>
      <c r="D81" s="872"/>
      <c r="E81" s="872"/>
      <c r="F81" s="872"/>
      <c r="G81" s="872"/>
      <c r="H81" s="872"/>
      <c r="I81" s="872"/>
      <c r="J81" s="941"/>
      <c r="K81" s="941"/>
      <c r="L81" s="941"/>
      <c r="M81" s="942"/>
      <c r="N81" s="533"/>
      <c r="O81" s="533">
        <v>0</v>
      </c>
    </row>
    <row r="82" spans="1:18" ht="26.25" customHeight="1" outlineLevel="1">
      <c r="A82" s="1518" t="s">
        <v>108</v>
      </c>
      <c r="B82" s="1519"/>
      <c r="C82" s="1519"/>
      <c r="D82" s="872"/>
      <c r="E82" s="874"/>
      <c r="F82" s="872"/>
      <c r="G82" s="874">
        <v>109.99663128826191</v>
      </c>
      <c r="H82" s="874">
        <v>42.165905440000003</v>
      </c>
      <c r="I82" s="874">
        <v>2.8307258482619169</v>
      </c>
      <c r="J82" s="920">
        <v>14.790500000000002</v>
      </c>
      <c r="K82" s="920">
        <v>17.490500000000001</v>
      </c>
      <c r="L82" s="920">
        <v>21.0305</v>
      </c>
      <c r="M82" s="942"/>
      <c r="N82" s="533"/>
      <c r="O82" s="533">
        <v>0</v>
      </c>
      <c r="P82" s="534">
        <v>4</v>
      </c>
      <c r="Q82" s="534">
        <v>0</v>
      </c>
    </row>
    <row r="83" spans="1:18" ht="19.5" customHeight="1" outlineLevel="1">
      <c r="A83" s="1506" t="s">
        <v>719</v>
      </c>
      <c r="B83" s="1507"/>
      <c r="C83" s="1507"/>
      <c r="D83" s="569"/>
      <c r="E83" s="542"/>
      <c r="F83" s="960"/>
      <c r="G83" s="532"/>
      <c r="H83" s="532"/>
      <c r="I83" s="532"/>
      <c r="J83" s="1075"/>
      <c r="K83" s="1075"/>
      <c r="L83" s="1075"/>
      <c r="M83" s="966"/>
      <c r="N83" s="533"/>
      <c r="O83" s="533">
        <v>0</v>
      </c>
    </row>
    <row r="84" spans="1:18" ht="80.25" customHeight="1" outlineLevel="1">
      <c r="A84" s="909">
        <v>53</v>
      </c>
      <c r="B84" s="954"/>
      <c r="C84" s="875" t="s">
        <v>783</v>
      </c>
      <c r="D84" s="872" t="s">
        <v>711</v>
      </c>
      <c r="E84" s="874">
        <v>23.8</v>
      </c>
      <c r="F84" s="876" t="s">
        <v>77</v>
      </c>
      <c r="G84" s="540">
        <v>23.8</v>
      </c>
      <c r="H84" s="532">
        <v>0</v>
      </c>
      <c r="I84" s="532">
        <v>0</v>
      </c>
      <c r="J84" s="1075">
        <v>0</v>
      </c>
      <c r="K84" s="1075">
        <v>0</v>
      </c>
      <c r="L84" s="1075">
        <v>0</v>
      </c>
      <c r="M84" s="533" t="s">
        <v>646</v>
      </c>
      <c r="N84" s="533" t="s">
        <v>307</v>
      </c>
      <c r="O84" s="533">
        <v>0</v>
      </c>
      <c r="P84" s="534">
        <v>0</v>
      </c>
      <c r="Q84" s="534">
        <v>1</v>
      </c>
      <c r="R84" s="560"/>
    </row>
    <row r="85" spans="1:18" ht="77.25" customHeight="1" outlineLevel="1">
      <c r="A85" s="909">
        <v>54</v>
      </c>
      <c r="B85" s="954"/>
      <c r="C85" s="875" t="s">
        <v>804</v>
      </c>
      <c r="D85" s="872" t="s">
        <v>711</v>
      </c>
      <c r="E85" s="874">
        <v>13.1</v>
      </c>
      <c r="F85" s="876" t="s">
        <v>77</v>
      </c>
      <c r="G85" s="540">
        <v>13.1</v>
      </c>
      <c r="H85" s="532">
        <v>0</v>
      </c>
      <c r="I85" s="532">
        <v>0</v>
      </c>
      <c r="J85" s="1075">
        <v>0</v>
      </c>
      <c r="K85" s="1075">
        <v>0</v>
      </c>
      <c r="L85" s="1075">
        <v>0</v>
      </c>
      <c r="M85" s="533" t="s">
        <v>796</v>
      </c>
      <c r="N85" s="533" t="s">
        <v>307</v>
      </c>
      <c r="O85" s="533">
        <v>0</v>
      </c>
      <c r="P85" s="534">
        <v>0</v>
      </c>
      <c r="Q85" s="534">
        <v>1</v>
      </c>
      <c r="R85" s="1015"/>
    </row>
    <row r="86" spans="1:18" ht="60" outlineLevel="1">
      <c r="A86" s="909">
        <v>55</v>
      </c>
      <c r="B86" s="954"/>
      <c r="C86" s="875" t="s">
        <v>743</v>
      </c>
      <c r="D86" s="872" t="s">
        <v>711</v>
      </c>
      <c r="E86" s="874">
        <v>155.1</v>
      </c>
      <c r="F86" s="876" t="s">
        <v>77</v>
      </c>
      <c r="G86" s="540">
        <v>155.1</v>
      </c>
      <c r="H86" s="532">
        <v>0</v>
      </c>
      <c r="I86" s="532">
        <v>0</v>
      </c>
      <c r="J86" s="1075">
        <v>0</v>
      </c>
      <c r="K86" s="1075">
        <v>0</v>
      </c>
      <c r="L86" s="1075">
        <v>0</v>
      </c>
      <c r="M86" s="533" t="s">
        <v>647</v>
      </c>
      <c r="N86" s="533" t="s">
        <v>769</v>
      </c>
      <c r="O86" s="533">
        <v>0</v>
      </c>
      <c r="P86" s="534">
        <v>0</v>
      </c>
      <c r="Q86" s="534">
        <v>1</v>
      </c>
      <c r="R86" s="1015"/>
    </row>
    <row r="87" spans="1:18" ht="58.5" customHeight="1" outlineLevel="1">
      <c r="A87" s="909">
        <v>56</v>
      </c>
      <c r="B87" s="954"/>
      <c r="C87" s="875" t="s">
        <v>779</v>
      </c>
      <c r="D87" s="872" t="s">
        <v>711</v>
      </c>
      <c r="E87" s="874">
        <v>6.1</v>
      </c>
      <c r="F87" s="876" t="s">
        <v>77</v>
      </c>
      <c r="G87" s="540">
        <v>6.1</v>
      </c>
      <c r="H87" s="532">
        <v>0</v>
      </c>
      <c r="I87" s="532">
        <v>0</v>
      </c>
      <c r="J87" s="1075">
        <v>0</v>
      </c>
      <c r="K87" s="1075">
        <v>0</v>
      </c>
      <c r="L87" s="1075">
        <v>0</v>
      </c>
      <c r="M87" s="533" t="s">
        <v>796</v>
      </c>
      <c r="N87" s="533" t="s">
        <v>769</v>
      </c>
      <c r="O87" s="533">
        <v>0</v>
      </c>
      <c r="P87" s="534">
        <v>0</v>
      </c>
      <c r="Q87" s="534">
        <v>1</v>
      </c>
      <c r="R87" s="1015"/>
    </row>
    <row r="88" spans="1:18" ht="60" outlineLevel="1">
      <c r="A88" s="909">
        <v>57</v>
      </c>
      <c r="B88" s="954"/>
      <c r="C88" s="875" t="s">
        <v>702</v>
      </c>
      <c r="D88" s="872" t="s">
        <v>711</v>
      </c>
      <c r="E88" s="874">
        <v>24.6</v>
      </c>
      <c r="F88" s="876" t="s">
        <v>77</v>
      </c>
      <c r="G88" s="540">
        <v>24.6</v>
      </c>
      <c r="H88" s="532">
        <v>0</v>
      </c>
      <c r="I88" s="532">
        <v>0</v>
      </c>
      <c r="J88" s="1075">
        <v>0</v>
      </c>
      <c r="K88" s="1075">
        <v>0</v>
      </c>
      <c r="L88" s="1075">
        <v>0</v>
      </c>
      <c r="M88" s="533" t="s">
        <v>647</v>
      </c>
      <c r="N88" s="533" t="s">
        <v>769</v>
      </c>
      <c r="O88" s="533">
        <v>0</v>
      </c>
      <c r="P88" s="534">
        <v>0</v>
      </c>
      <c r="Q88" s="534">
        <v>1</v>
      </c>
      <c r="R88" s="1015"/>
    </row>
    <row r="89" spans="1:18" ht="60" outlineLevel="1">
      <c r="A89" s="909">
        <v>58</v>
      </c>
      <c r="B89" s="954"/>
      <c r="C89" s="875" t="s">
        <v>780</v>
      </c>
      <c r="D89" s="872" t="s">
        <v>711</v>
      </c>
      <c r="E89" s="874">
        <v>14.4</v>
      </c>
      <c r="F89" s="876" t="s">
        <v>77</v>
      </c>
      <c r="G89" s="540">
        <v>14.4</v>
      </c>
      <c r="H89" s="532">
        <v>0</v>
      </c>
      <c r="I89" s="532">
        <v>0</v>
      </c>
      <c r="J89" s="1075">
        <v>0</v>
      </c>
      <c r="K89" s="1075">
        <v>0</v>
      </c>
      <c r="L89" s="1075">
        <v>0</v>
      </c>
      <c r="M89" s="533" t="s">
        <v>796</v>
      </c>
      <c r="N89" s="533" t="s">
        <v>769</v>
      </c>
      <c r="O89" s="533">
        <v>0</v>
      </c>
      <c r="P89" s="534">
        <v>0</v>
      </c>
      <c r="Q89" s="534">
        <v>1</v>
      </c>
      <c r="R89" s="1015"/>
    </row>
    <row r="90" spans="1:18" ht="15.75" customHeight="1" outlineLevel="1">
      <c r="A90" s="909"/>
      <c r="B90" s="954"/>
      <c r="C90" s="954"/>
      <c r="D90" s="872"/>
      <c r="E90" s="874"/>
      <c r="F90" s="1114"/>
      <c r="G90" s="560"/>
      <c r="H90" s="542"/>
      <c r="I90" s="542"/>
      <c r="J90" s="552"/>
      <c r="K90" s="552"/>
      <c r="L90" s="552"/>
      <c r="M90" s="533"/>
      <c r="N90" s="533"/>
      <c r="O90" s="533">
        <v>0</v>
      </c>
      <c r="P90" s="534">
        <v>0</v>
      </c>
      <c r="Q90" s="534">
        <v>0</v>
      </c>
    </row>
    <row r="91" spans="1:18" ht="30.75" customHeight="1" outlineLevel="1" thickBot="1">
      <c r="A91" s="1484" t="s">
        <v>109</v>
      </c>
      <c r="B91" s="1485"/>
      <c r="C91" s="1485"/>
      <c r="D91" s="981"/>
      <c r="E91" s="991"/>
      <c r="F91" s="1115"/>
      <c r="G91" s="560">
        <v>237.1</v>
      </c>
      <c r="H91" s="560">
        <v>0</v>
      </c>
      <c r="I91" s="560">
        <v>0</v>
      </c>
      <c r="J91" s="559">
        <v>0</v>
      </c>
      <c r="K91" s="559">
        <v>0</v>
      </c>
      <c r="L91" s="559">
        <v>0</v>
      </c>
      <c r="M91" s="962"/>
      <c r="N91" s="533"/>
      <c r="O91" s="533">
        <v>0</v>
      </c>
      <c r="P91" s="534">
        <v>0</v>
      </c>
      <c r="Q91" s="534">
        <v>6</v>
      </c>
    </row>
    <row r="92" spans="1:18" ht="24.75" customHeight="1" outlineLevel="1" thickBot="1">
      <c r="A92" s="912"/>
      <c r="B92" s="993" t="s">
        <v>308</v>
      </c>
      <c r="C92" s="1024" t="s">
        <v>711</v>
      </c>
      <c r="D92" s="998"/>
      <c r="E92" s="998"/>
      <c r="F92" s="1024"/>
      <c r="G92" s="998">
        <v>347.0966312882619</v>
      </c>
      <c r="H92" s="998">
        <v>42.165905440000003</v>
      </c>
      <c r="I92" s="998">
        <v>2.8307258482619169</v>
      </c>
      <c r="J92" s="999">
        <v>14.790500000000002</v>
      </c>
      <c r="K92" s="999">
        <v>17.490500000000001</v>
      </c>
      <c r="L92" s="999">
        <v>21.0305</v>
      </c>
      <c r="M92" s="1027"/>
      <c r="N92" s="533"/>
      <c r="O92" s="533"/>
      <c r="P92" s="534">
        <v>4</v>
      </c>
      <c r="Q92" s="534">
        <v>6</v>
      </c>
    </row>
    <row r="93" spans="1:18" ht="15.75" customHeight="1" outlineLevel="1" thickBot="1">
      <c r="A93" s="911"/>
      <c r="B93" s="541"/>
      <c r="C93" s="1113"/>
      <c r="D93" s="569"/>
      <c r="E93" s="542"/>
      <c r="F93" s="562"/>
      <c r="G93" s="967"/>
      <c r="H93" s="967"/>
      <c r="I93" s="967"/>
      <c r="J93" s="968"/>
      <c r="K93" s="968"/>
      <c r="L93" s="968"/>
      <c r="M93" s="846"/>
      <c r="N93" s="533"/>
      <c r="O93" s="533">
        <v>0</v>
      </c>
    </row>
    <row r="94" spans="1:18" ht="30" customHeight="1" thickBot="1">
      <c r="A94" s="1474" t="s">
        <v>795</v>
      </c>
      <c r="B94" s="1475"/>
      <c r="C94" s="1475"/>
      <c r="D94" s="932"/>
      <c r="E94" s="933"/>
      <c r="F94" s="969"/>
      <c r="G94" s="935">
        <v>151.5933739897385</v>
      </c>
      <c r="H94" s="935">
        <v>16.262687100000001</v>
      </c>
      <c r="I94" s="935">
        <v>0.28812388973850034</v>
      </c>
      <c r="J94" s="936">
        <v>6.4874999999999998</v>
      </c>
      <c r="K94" s="936">
        <v>10.2675</v>
      </c>
      <c r="L94" s="936">
        <v>6.2374999999999998</v>
      </c>
      <c r="M94" s="948"/>
      <c r="N94" s="533"/>
      <c r="O94" s="533"/>
    </row>
    <row r="95" spans="1:18" ht="15" customHeight="1" outlineLevel="1">
      <c r="A95" s="1509" t="s">
        <v>718</v>
      </c>
      <c r="B95" s="1510"/>
      <c r="C95" s="1510"/>
      <c r="D95" s="949"/>
      <c r="E95" s="950"/>
      <c r="F95" s="1036"/>
      <c r="G95" s="950"/>
      <c r="H95" s="950"/>
      <c r="I95" s="950"/>
      <c r="J95" s="952"/>
      <c r="K95" s="952"/>
      <c r="L95" s="952"/>
      <c r="M95" s="953"/>
      <c r="N95" s="533"/>
      <c r="O95" s="533">
        <v>0</v>
      </c>
    </row>
    <row r="96" spans="1:18" ht="47.25" outlineLevel="1">
      <c r="A96" s="909">
        <v>59</v>
      </c>
      <c r="B96" s="955">
        <v>806</v>
      </c>
      <c r="C96" s="1042" t="s">
        <v>99</v>
      </c>
      <c r="D96" s="872" t="s">
        <v>795</v>
      </c>
      <c r="E96" s="874">
        <v>5</v>
      </c>
      <c r="F96" s="876" t="s">
        <v>80</v>
      </c>
      <c r="G96" s="874">
        <v>16.550810989738501</v>
      </c>
      <c r="H96" s="874">
        <v>16.262687100000001</v>
      </c>
      <c r="I96" s="874">
        <v>0.28812388973850034</v>
      </c>
      <c r="J96" s="920">
        <v>0</v>
      </c>
      <c r="K96" s="920">
        <v>0</v>
      </c>
      <c r="L96" s="920">
        <v>0</v>
      </c>
      <c r="M96" s="942" t="s">
        <v>647</v>
      </c>
      <c r="N96" s="570" t="s">
        <v>769</v>
      </c>
      <c r="O96" s="533">
        <v>0</v>
      </c>
      <c r="P96" s="534">
        <v>1</v>
      </c>
      <c r="Q96" s="534">
        <v>0</v>
      </c>
    </row>
    <row r="97" spans="1:19" ht="60" outlineLevel="1">
      <c r="A97" s="909">
        <v>60</v>
      </c>
      <c r="B97" s="955">
        <v>989</v>
      </c>
      <c r="C97" s="1042" t="s">
        <v>100</v>
      </c>
      <c r="D97" s="872" t="s">
        <v>795</v>
      </c>
      <c r="E97" s="874">
        <v>25.5</v>
      </c>
      <c r="F97" s="876" t="s">
        <v>77</v>
      </c>
      <c r="G97" s="874">
        <v>25.5</v>
      </c>
      <c r="H97" s="874">
        <v>0</v>
      </c>
      <c r="I97" s="874">
        <v>0</v>
      </c>
      <c r="J97" s="920">
        <v>6.4874999999999998</v>
      </c>
      <c r="K97" s="920">
        <v>10.2675</v>
      </c>
      <c r="L97" s="920">
        <v>6.2374999999999998</v>
      </c>
      <c r="M97" s="942" t="s">
        <v>647</v>
      </c>
      <c r="N97" s="570" t="s">
        <v>769</v>
      </c>
      <c r="O97" s="533">
        <v>0</v>
      </c>
      <c r="P97" s="534">
        <v>1</v>
      </c>
      <c r="Q97" s="534">
        <v>0</v>
      </c>
    </row>
    <row r="98" spans="1:19" ht="15.75" customHeight="1" outlineLevel="1">
      <c r="A98" s="908"/>
      <c r="B98" s="872"/>
      <c r="C98" s="872"/>
      <c r="D98" s="872"/>
      <c r="E98" s="872"/>
      <c r="F98" s="872"/>
      <c r="G98" s="872"/>
      <c r="H98" s="872"/>
      <c r="I98" s="872"/>
      <c r="J98" s="941"/>
      <c r="K98" s="941"/>
      <c r="L98" s="941"/>
      <c r="M98" s="942"/>
      <c r="N98" s="533"/>
      <c r="O98" s="533">
        <v>0</v>
      </c>
    </row>
    <row r="99" spans="1:19" ht="20.25" customHeight="1" outlineLevel="1">
      <c r="A99" s="1518" t="s">
        <v>108</v>
      </c>
      <c r="B99" s="1519"/>
      <c r="C99" s="1519"/>
      <c r="D99" s="872"/>
      <c r="E99" s="874"/>
      <c r="F99" s="872"/>
      <c r="G99" s="874">
        <v>42.050810989738501</v>
      </c>
      <c r="H99" s="874">
        <v>16.262687100000001</v>
      </c>
      <c r="I99" s="874">
        <v>0.28812388973850034</v>
      </c>
      <c r="J99" s="920">
        <v>6.4874999999999998</v>
      </c>
      <c r="K99" s="920">
        <v>10.2675</v>
      </c>
      <c r="L99" s="920">
        <v>6.2374999999999998</v>
      </c>
      <c r="M99" s="942"/>
      <c r="N99" s="533"/>
      <c r="O99" s="533">
        <v>0</v>
      </c>
    </row>
    <row r="100" spans="1:19" ht="18.75" customHeight="1" outlineLevel="1">
      <c r="A100" s="1518" t="s">
        <v>719</v>
      </c>
      <c r="B100" s="1519"/>
      <c r="C100" s="1519"/>
      <c r="D100" s="872"/>
      <c r="E100" s="874"/>
      <c r="F100" s="872"/>
      <c r="G100" s="874"/>
      <c r="H100" s="874"/>
      <c r="I100" s="874"/>
      <c r="J100" s="920"/>
      <c r="K100" s="920"/>
      <c r="L100" s="920"/>
      <c r="M100" s="942"/>
      <c r="N100" s="533"/>
      <c r="O100" s="533">
        <v>0</v>
      </c>
    </row>
    <row r="101" spans="1:19" ht="60" outlineLevel="1">
      <c r="A101" s="909">
        <v>61</v>
      </c>
      <c r="B101" s="954"/>
      <c r="C101" s="875" t="s">
        <v>805</v>
      </c>
      <c r="D101" s="872" t="s">
        <v>795</v>
      </c>
      <c r="E101" s="874">
        <v>31.8</v>
      </c>
      <c r="F101" s="876" t="s">
        <v>77</v>
      </c>
      <c r="G101" s="874">
        <v>31.8</v>
      </c>
      <c r="H101" s="874">
        <v>0</v>
      </c>
      <c r="I101" s="874">
        <v>0</v>
      </c>
      <c r="J101" s="920">
        <v>0</v>
      </c>
      <c r="K101" s="920">
        <v>0</v>
      </c>
      <c r="L101" s="920">
        <v>0</v>
      </c>
      <c r="M101" s="942" t="s">
        <v>717</v>
      </c>
      <c r="N101" s="570" t="s">
        <v>121</v>
      </c>
      <c r="O101" s="533">
        <v>0</v>
      </c>
      <c r="P101" s="534">
        <v>0</v>
      </c>
      <c r="Q101" s="534">
        <v>1</v>
      </c>
    </row>
    <row r="102" spans="1:19" ht="60" customHeight="1" outlineLevel="1">
      <c r="A102" s="909">
        <v>62</v>
      </c>
      <c r="B102" s="954"/>
      <c r="C102" s="875" t="s">
        <v>104</v>
      </c>
      <c r="D102" s="872" t="s">
        <v>795</v>
      </c>
      <c r="E102" s="874">
        <v>31</v>
      </c>
      <c r="F102" s="876" t="s">
        <v>77</v>
      </c>
      <c r="G102" s="874">
        <v>31</v>
      </c>
      <c r="H102" s="874">
        <v>0</v>
      </c>
      <c r="I102" s="874">
        <v>0</v>
      </c>
      <c r="J102" s="920">
        <v>0</v>
      </c>
      <c r="K102" s="920">
        <v>0</v>
      </c>
      <c r="L102" s="920">
        <v>0</v>
      </c>
      <c r="M102" s="942" t="s">
        <v>647</v>
      </c>
      <c r="N102" s="570" t="s">
        <v>769</v>
      </c>
      <c r="O102" s="533">
        <v>0</v>
      </c>
      <c r="P102" s="534">
        <v>0</v>
      </c>
      <c r="Q102" s="534">
        <v>1</v>
      </c>
    </row>
    <row r="103" spans="1:19" ht="63.75" customHeight="1" outlineLevel="1">
      <c r="A103" s="909">
        <v>63</v>
      </c>
      <c r="B103" s="954"/>
      <c r="C103" s="875" t="s">
        <v>782</v>
      </c>
      <c r="D103" s="872" t="s">
        <v>795</v>
      </c>
      <c r="E103" s="874">
        <v>46.742562999999997</v>
      </c>
      <c r="F103" s="876" t="s">
        <v>77</v>
      </c>
      <c r="G103" s="874">
        <v>46.742562999999997</v>
      </c>
      <c r="H103" s="874">
        <v>0</v>
      </c>
      <c r="I103" s="874">
        <v>0</v>
      </c>
      <c r="J103" s="920">
        <v>0</v>
      </c>
      <c r="K103" s="920">
        <v>0</v>
      </c>
      <c r="L103" s="920">
        <v>0</v>
      </c>
      <c r="M103" s="942" t="s">
        <v>647</v>
      </c>
      <c r="N103" s="570" t="s">
        <v>769</v>
      </c>
      <c r="O103" s="533">
        <v>0</v>
      </c>
      <c r="P103" s="534">
        <v>0</v>
      </c>
      <c r="Q103" s="534">
        <v>1</v>
      </c>
    </row>
    <row r="104" spans="1:19" ht="12.75" customHeight="1" outlineLevel="1">
      <c r="A104" s="909"/>
      <c r="B104" s="954"/>
      <c r="C104" s="954"/>
      <c r="D104" s="872"/>
      <c r="E104" s="874"/>
      <c r="F104" s="955"/>
      <c r="G104" s="874"/>
      <c r="H104" s="874"/>
      <c r="I104" s="874"/>
      <c r="J104" s="920"/>
      <c r="K104" s="920"/>
      <c r="L104" s="920"/>
      <c r="M104" s="942"/>
      <c r="N104" s="533"/>
      <c r="O104" s="533">
        <v>0</v>
      </c>
    </row>
    <row r="105" spans="1:19" ht="21.75" customHeight="1" outlineLevel="1" thickBot="1">
      <c r="A105" s="1484" t="s">
        <v>109</v>
      </c>
      <c r="B105" s="1485"/>
      <c r="C105" s="1485"/>
      <c r="D105" s="981"/>
      <c r="E105" s="991"/>
      <c r="F105" s="981"/>
      <c r="G105" s="991">
        <v>109.542563</v>
      </c>
      <c r="H105" s="991">
        <v>0</v>
      </c>
      <c r="I105" s="991">
        <v>0</v>
      </c>
      <c r="J105" s="992">
        <v>0</v>
      </c>
      <c r="K105" s="992">
        <v>0</v>
      </c>
      <c r="L105" s="992">
        <v>0</v>
      </c>
      <c r="M105" s="984"/>
      <c r="N105" s="533"/>
      <c r="O105" s="533">
        <v>0</v>
      </c>
    </row>
    <row r="106" spans="1:19" ht="28.5" customHeight="1" outlineLevel="1" thickBot="1">
      <c r="A106" s="912"/>
      <c r="B106" s="993" t="s">
        <v>308</v>
      </c>
      <c r="C106" s="1024" t="s">
        <v>795</v>
      </c>
      <c r="D106" s="998"/>
      <c r="E106" s="998"/>
      <c r="F106" s="1024"/>
      <c r="G106" s="998">
        <v>151.5933739897385</v>
      </c>
      <c r="H106" s="998">
        <v>16.262687100000001</v>
      </c>
      <c r="I106" s="998">
        <v>0.28812388973850034</v>
      </c>
      <c r="J106" s="999">
        <v>6.4874999999999998</v>
      </c>
      <c r="K106" s="999">
        <v>10.2675</v>
      </c>
      <c r="L106" s="999">
        <v>6.2374999999999998</v>
      </c>
      <c r="M106" s="1027"/>
      <c r="N106" s="533"/>
      <c r="O106" s="533"/>
      <c r="P106" s="1104">
        <v>2</v>
      </c>
      <c r="Q106" s="1104">
        <v>3</v>
      </c>
      <c r="R106" s="1104"/>
      <c r="S106" s="1104"/>
    </row>
    <row r="107" spans="1:19" ht="15.75" customHeight="1" outlineLevel="1" thickBot="1">
      <c r="A107" s="911"/>
      <c r="B107" s="541"/>
      <c r="C107" s="1113"/>
      <c r="D107" s="569"/>
      <c r="E107" s="542"/>
      <c r="F107" s="562"/>
      <c r="G107" s="967"/>
      <c r="H107" s="967"/>
      <c r="I107" s="967"/>
      <c r="J107" s="968"/>
      <c r="K107" s="968"/>
      <c r="L107" s="968"/>
      <c r="M107" s="846"/>
      <c r="N107" s="962"/>
      <c r="O107" s="533">
        <v>0</v>
      </c>
    </row>
    <row r="108" spans="1:19" ht="27" customHeight="1" thickBot="1">
      <c r="A108" s="1474" t="s">
        <v>712</v>
      </c>
      <c r="B108" s="1475"/>
      <c r="C108" s="1475"/>
      <c r="D108" s="932"/>
      <c r="E108" s="933"/>
      <c r="F108" s="969"/>
      <c r="G108" s="935">
        <v>35.003403675970041</v>
      </c>
      <c r="H108" s="935">
        <v>13.75231162</v>
      </c>
      <c r="I108" s="935">
        <v>1.2510920559700427</v>
      </c>
      <c r="J108" s="936">
        <v>5.4809999999999999</v>
      </c>
      <c r="K108" s="936">
        <v>5.4809999999999999</v>
      </c>
      <c r="L108" s="936">
        <v>7.2110000000000003</v>
      </c>
      <c r="M108" s="948"/>
      <c r="N108" s="533"/>
      <c r="O108" s="533"/>
    </row>
    <row r="109" spans="1:19" ht="15" customHeight="1" outlineLevel="1">
      <c r="A109" s="1509" t="s">
        <v>718</v>
      </c>
      <c r="B109" s="1510"/>
      <c r="C109" s="1510"/>
      <c r="D109" s="949"/>
      <c r="E109" s="950"/>
      <c r="F109" s="1036"/>
      <c r="G109" s="950"/>
      <c r="H109" s="950"/>
      <c r="I109" s="950"/>
      <c r="J109" s="952"/>
      <c r="K109" s="952"/>
      <c r="L109" s="952"/>
      <c r="M109" s="953"/>
      <c r="N109" s="966"/>
      <c r="O109" s="533">
        <v>0</v>
      </c>
    </row>
    <row r="110" spans="1:19" ht="60" outlineLevel="1">
      <c r="A110" s="909">
        <v>64</v>
      </c>
      <c r="B110" s="955">
        <v>1175</v>
      </c>
      <c r="C110" s="1042" t="s">
        <v>99</v>
      </c>
      <c r="D110" s="872" t="s">
        <v>712</v>
      </c>
      <c r="E110" s="874">
        <v>55.1</v>
      </c>
      <c r="F110" s="876" t="s">
        <v>101</v>
      </c>
      <c r="G110" s="874">
        <v>15.003403675970043</v>
      </c>
      <c r="H110" s="874">
        <v>13.75231162</v>
      </c>
      <c r="I110" s="874">
        <v>1.2510920559700427</v>
      </c>
      <c r="J110" s="920">
        <v>0</v>
      </c>
      <c r="K110" s="920">
        <v>0</v>
      </c>
      <c r="L110" s="920">
        <v>0</v>
      </c>
      <c r="M110" s="942" t="s">
        <v>647</v>
      </c>
      <c r="N110" s="570" t="s">
        <v>769</v>
      </c>
      <c r="O110" s="533">
        <v>0</v>
      </c>
      <c r="P110" s="534">
        <v>1</v>
      </c>
      <c r="Q110" s="534">
        <v>0</v>
      </c>
      <c r="S110" s="535"/>
    </row>
    <row r="111" spans="1:19" ht="60" outlineLevel="1">
      <c r="A111" s="909">
        <v>65</v>
      </c>
      <c r="B111" s="955">
        <v>1195</v>
      </c>
      <c r="C111" s="1116" t="s">
        <v>687</v>
      </c>
      <c r="D111" s="872" t="s">
        <v>712</v>
      </c>
      <c r="E111" s="874">
        <v>20</v>
      </c>
      <c r="F111" s="876" t="s">
        <v>77</v>
      </c>
      <c r="G111" s="874">
        <v>20</v>
      </c>
      <c r="H111" s="874">
        <v>0</v>
      </c>
      <c r="I111" s="874">
        <v>0</v>
      </c>
      <c r="J111" s="920">
        <v>5.4809999999999999</v>
      </c>
      <c r="K111" s="920">
        <v>5.4809999999999999</v>
      </c>
      <c r="L111" s="920">
        <v>7.2110000000000003</v>
      </c>
      <c r="M111" s="942" t="s">
        <v>647</v>
      </c>
      <c r="N111" s="570" t="s">
        <v>769</v>
      </c>
      <c r="O111" s="533">
        <v>0</v>
      </c>
      <c r="P111" s="534">
        <v>1</v>
      </c>
      <c r="Q111" s="534">
        <v>0</v>
      </c>
      <c r="S111" s="535"/>
    </row>
    <row r="112" spans="1:19" ht="14.25" customHeight="1" outlineLevel="1">
      <c r="A112" s="908"/>
      <c r="B112" s="872"/>
      <c r="C112" s="872"/>
      <c r="D112" s="872"/>
      <c r="E112" s="872"/>
      <c r="F112" s="872"/>
      <c r="G112" s="872"/>
      <c r="H112" s="872"/>
      <c r="I112" s="872"/>
      <c r="J112" s="941"/>
      <c r="K112" s="941"/>
      <c r="L112" s="941"/>
      <c r="M112" s="942"/>
      <c r="N112" s="533"/>
      <c r="O112" s="533">
        <v>0</v>
      </c>
    </row>
    <row r="113" spans="1:17" ht="17.25" customHeight="1" outlineLevel="1" thickBot="1">
      <c r="A113" s="1494" t="s">
        <v>108</v>
      </c>
      <c r="B113" s="1495"/>
      <c r="C113" s="1495"/>
      <c r="D113" s="1117"/>
      <c r="E113" s="1118"/>
      <c r="F113" s="1117"/>
      <c r="G113" s="1118">
        <v>35.003403675970041</v>
      </c>
      <c r="H113" s="1118">
        <v>13.75231162</v>
      </c>
      <c r="I113" s="1118">
        <v>1.2510920559700427</v>
      </c>
      <c r="J113" s="1119">
        <v>5.4809999999999999</v>
      </c>
      <c r="K113" s="1119">
        <v>5.4809999999999999</v>
      </c>
      <c r="L113" s="1119">
        <v>7.2110000000000003</v>
      </c>
      <c r="M113" s="1120"/>
      <c r="N113" s="533"/>
      <c r="O113" s="533">
        <v>0</v>
      </c>
    </row>
    <row r="114" spans="1:17" ht="22.5" hidden="1" customHeight="1" outlineLevel="1">
      <c r="A114" s="1506" t="s">
        <v>719</v>
      </c>
      <c r="B114" s="1507"/>
      <c r="C114" s="1507"/>
      <c r="D114" s="1070"/>
      <c r="E114" s="532"/>
      <c r="F114" s="565"/>
      <c r="G114" s="540"/>
      <c r="H114" s="532"/>
      <c r="I114" s="532"/>
      <c r="J114" s="1075"/>
      <c r="K114" s="1075"/>
      <c r="L114" s="1075"/>
      <c r="M114" s="533"/>
      <c r="N114" s="533"/>
      <c r="O114" s="533">
        <v>0</v>
      </c>
    </row>
    <row r="115" spans="1:17" ht="21.75" hidden="1" customHeight="1" outlineLevel="1">
      <c r="A115" s="916"/>
      <c r="B115" s="1076"/>
      <c r="C115" s="1121"/>
      <c r="D115" s="569"/>
      <c r="E115" s="542"/>
      <c r="F115" s="541"/>
      <c r="G115" s="560"/>
      <c r="H115" s="542"/>
      <c r="I115" s="542"/>
      <c r="J115" s="552"/>
      <c r="K115" s="552"/>
      <c r="L115" s="552"/>
      <c r="M115" s="533"/>
      <c r="N115" s="533"/>
      <c r="O115" s="533">
        <v>0</v>
      </c>
    </row>
    <row r="116" spans="1:17" ht="24" hidden="1" customHeight="1" outlineLevel="1" thickBot="1">
      <c r="A116" s="1492" t="s">
        <v>760</v>
      </c>
      <c r="B116" s="1493"/>
      <c r="C116" s="1493"/>
      <c r="D116" s="1077"/>
      <c r="E116" s="542"/>
      <c r="F116" s="1078"/>
      <c r="G116" s="560">
        <v>0</v>
      </c>
      <c r="H116" s="560">
        <v>0</v>
      </c>
      <c r="I116" s="560">
        <v>0</v>
      </c>
      <c r="J116" s="559">
        <v>0</v>
      </c>
      <c r="K116" s="559">
        <v>0</v>
      </c>
      <c r="L116" s="559">
        <v>0</v>
      </c>
      <c r="M116" s="962"/>
      <c r="N116" s="533"/>
      <c r="O116" s="533">
        <v>0</v>
      </c>
    </row>
    <row r="117" spans="1:17" ht="27.75" customHeight="1" outlineLevel="1" thickBot="1">
      <c r="A117" s="912"/>
      <c r="B117" s="993" t="s">
        <v>308</v>
      </c>
      <c r="C117" s="1024" t="s">
        <v>712</v>
      </c>
      <c r="D117" s="998"/>
      <c r="E117" s="998"/>
      <c r="F117" s="1024"/>
      <c r="G117" s="998">
        <v>35.003403675970041</v>
      </c>
      <c r="H117" s="998">
        <v>13.75231162</v>
      </c>
      <c r="I117" s="998">
        <v>1.2510920559700427</v>
      </c>
      <c r="J117" s="999">
        <v>5.4809999999999999</v>
      </c>
      <c r="K117" s="999">
        <v>5.4809999999999999</v>
      </c>
      <c r="L117" s="999">
        <v>7.2110000000000003</v>
      </c>
      <c r="M117" s="1027"/>
      <c r="N117" s="533"/>
      <c r="O117" s="533"/>
      <c r="P117" s="1104">
        <v>2</v>
      </c>
      <c r="Q117" s="1104">
        <v>0</v>
      </c>
    </row>
    <row r="118" spans="1:17" ht="15.75" customHeight="1" outlineLevel="1" thickBot="1">
      <c r="A118" s="970"/>
      <c r="B118" s="959"/>
      <c r="C118" s="1113"/>
      <c r="D118" s="569"/>
      <c r="E118" s="542"/>
      <c r="F118" s="562"/>
      <c r="G118" s="967"/>
      <c r="H118" s="967"/>
      <c r="I118" s="967"/>
      <c r="J118" s="968"/>
      <c r="K118" s="968"/>
      <c r="L118" s="968"/>
      <c r="M118" s="846"/>
      <c r="N118" s="533"/>
      <c r="O118" s="533">
        <v>0</v>
      </c>
    </row>
    <row r="119" spans="1:17" ht="39" customHeight="1" thickBot="1">
      <c r="A119" s="1474" t="s">
        <v>806</v>
      </c>
      <c r="B119" s="1475"/>
      <c r="C119" s="1475"/>
      <c r="D119" s="932"/>
      <c r="E119" s="933"/>
      <c r="F119" s="969"/>
      <c r="G119" s="935">
        <v>35</v>
      </c>
      <c r="H119" s="935">
        <v>11.914811240000001</v>
      </c>
      <c r="I119" s="935">
        <v>7.245403529999999</v>
      </c>
      <c r="J119" s="936">
        <v>5.7089999999999996</v>
      </c>
      <c r="K119" s="936">
        <v>5.54878523</v>
      </c>
      <c r="L119" s="936">
        <v>3.6789999999999998</v>
      </c>
      <c r="M119" s="948"/>
      <c r="N119" s="533"/>
      <c r="O119" s="533"/>
    </row>
    <row r="120" spans="1:17" ht="15" customHeight="1" outlineLevel="1">
      <c r="A120" s="1509" t="s">
        <v>718</v>
      </c>
      <c r="B120" s="1510"/>
      <c r="C120" s="1510"/>
      <c r="D120" s="949"/>
      <c r="E120" s="950"/>
      <c r="F120" s="1036"/>
      <c r="G120" s="950"/>
      <c r="H120" s="950"/>
      <c r="I120" s="950"/>
      <c r="J120" s="952"/>
      <c r="K120" s="952"/>
      <c r="L120" s="952"/>
      <c r="M120" s="953"/>
      <c r="N120" s="533"/>
      <c r="O120" s="533">
        <v>0</v>
      </c>
    </row>
    <row r="121" spans="1:17" ht="75" outlineLevel="1">
      <c r="A121" s="909">
        <v>66</v>
      </c>
      <c r="B121" s="955" t="s">
        <v>192</v>
      </c>
      <c r="C121" s="1042" t="s">
        <v>99</v>
      </c>
      <c r="D121" s="872" t="s">
        <v>806</v>
      </c>
      <c r="E121" s="874">
        <v>13</v>
      </c>
      <c r="F121" s="876" t="s">
        <v>77</v>
      </c>
      <c r="G121" s="874">
        <v>13</v>
      </c>
      <c r="H121" s="874">
        <v>11.914811240000001</v>
      </c>
      <c r="I121" s="874">
        <v>1.0851887599999994</v>
      </c>
      <c r="J121" s="920">
        <v>0</v>
      </c>
      <c r="K121" s="920">
        <v>0</v>
      </c>
      <c r="L121" s="920">
        <v>0</v>
      </c>
      <c r="M121" s="942" t="s">
        <v>647</v>
      </c>
      <c r="N121" s="570" t="s">
        <v>769</v>
      </c>
      <c r="O121" s="533">
        <v>0</v>
      </c>
      <c r="P121" s="534">
        <v>1</v>
      </c>
      <c r="Q121" s="534">
        <v>0</v>
      </c>
    </row>
    <row r="122" spans="1:17" ht="75" outlineLevel="1">
      <c r="A122" s="909">
        <v>67</v>
      </c>
      <c r="B122" s="955" t="s">
        <v>23</v>
      </c>
      <c r="C122" s="1042" t="s">
        <v>761</v>
      </c>
      <c r="D122" s="872" t="s">
        <v>806</v>
      </c>
      <c r="E122" s="874">
        <v>12</v>
      </c>
      <c r="F122" s="876" t="s">
        <v>77</v>
      </c>
      <c r="G122" s="874">
        <v>12</v>
      </c>
      <c r="H122" s="874">
        <v>0</v>
      </c>
      <c r="I122" s="874">
        <v>6.1602147699999996</v>
      </c>
      <c r="J122" s="920">
        <v>3</v>
      </c>
      <c r="K122" s="920">
        <v>2.8397852299999999</v>
      </c>
      <c r="L122" s="920">
        <v>0</v>
      </c>
      <c r="M122" s="942" t="s">
        <v>647</v>
      </c>
      <c r="N122" s="570" t="s">
        <v>769</v>
      </c>
      <c r="O122" s="533">
        <v>0</v>
      </c>
      <c r="P122" s="534">
        <v>1</v>
      </c>
      <c r="Q122" s="534">
        <v>0</v>
      </c>
    </row>
    <row r="123" spans="1:17" ht="75" outlineLevel="1">
      <c r="A123" s="909">
        <v>68</v>
      </c>
      <c r="B123" s="955" t="s">
        <v>59</v>
      </c>
      <c r="C123" s="1042" t="s">
        <v>100</v>
      </c>
      <c r="D123" s="872" t="s">
        <v>806</v>
      </c>
      <c r="E123" s="874">
        <v>10</v>
      </c>
      <c r="F123" s="876" t="s">
        <v>77</v>
      </c>
      <c r="G123" s="874">
        <v>10</v>
      </c>
      <c r="H123" s="874">
        <v>0</v>
      </c>
      <c r="I123" s="874">
        <v>0</v>
      </c>
      <c r="J123" s="920">
        <v>2.7090000000000001</v>
      </c>
      <c r="K123" s="920">
        <v>2.7090000000000001</v>
      </c>
      <c r="L123" s="920">
        <v>3.6789999999999998</v>
      </c>
      <c r="M123" s="942" t="s">
        <v>647</v>
      </c>
      <c r="N123" s="570" t="s">
        <v>769</v>
      </c>
      <c r="O123" s="533">
        <v>0</v>
      </c>
      <c r="P123" s="534">
        <v>1</v>
      </c>
      <c r="Q123" s="534">
        <v>0</v>
      </c>
    </row>
    <row r="124" spans="1:17" ht="15.75" customHeight="1" outlineLevel="1">
      <c r="A124" s="908"/>
      <c r="B124" s="872"/>
      <c r="C124" s="872"/>
      <c r="D124" s="872"/>
      <c r="E124" s="872"/>
      <c r="F124" s="872"/>
      <c r="G124" s="872"/>
      <c r="H124" s="872"/>
      <c r="I124" s="872"/>
      <c r="J124" s="941"/>
      <c r="K124" s="941"/>
      <c r="L124" s="941"/>
      <c r="M124" s="942"/>
      <c r="N124" s="533"/>
      <c r="O124" s="533">
        <v>0</v>
      </c>
    </row>
    <row r="125" spans="1:17" ht="23.25" customHeight="1" outlineLevel="1">
      <c r="A125" s="1518" t="s">
        <v>108</v>
      </c>
      <c r="B125" s="1519"/>
      <c r="C125" s="1519"/>
      <c r="D125" s="872"/>
      <c r="E125" s="874"/>
      <c r="F125" s="872"/>
      <c r="G125" s="874">
        <v>35</v>
      </c>
      <c r="H125" s="874">
        <v>11.914811240000001</v>
      </c>
      <c r="I125" s="874">
        <v>7.245403529999999</v>
      </c>
      <c r="J125" s="920">
        <v>5.7089999999999996</v>
      </c>
      <c r="K125" s="920">
        <v>5.54878523</v>
      </c>
      <c r="L125" s="920">
        <v>3.6789999999999998</v>
      </c>
      <c r="M125" s="942"/>
      <c r="N125" s="533"/>
      <c r="O125" s="533">
        <v>0</v>
      </c>
    </row>
    <row r="126" spans="1:17" ht="40.5" hidden="1" customHeight="1" outlineLevel="1">
      <c r="A126" s="1518" t="s">
        <v>719</v>
      </c>
      <c r="B126" s="1519"/>
      <c r="C126" s="1519"/>
      <c r="D126" s="872"/>
      <c r="E126" s="874"/>
      <c r="F126" s="872"/>
      <c r="G126" s="874"/>
      <c r="H126" s="874"/>
      <c r="I126" s="874"/>
      <c r="J126" s="920"/>
      <c r="K126" s="920"/>
      <c r="L126" s="920"/>
      <c r="M126" s="942"/>
      <c r="N126" s="533"/>
      <c r="O126" s="533">
        <v>0</v>
      </c>
    </row>
    <row r="127" spans="1:17" ht="29.25" hidden="1" customHeight="1" outlineLevel="1">
      <c r="A127" s="909"/>
      <c r="B127" s="954"/>
      <c r="C127" s="954"/>
      <c r="D127" s="872"/>
      <c r="E127" s="874"/>
      <c r="F127" s="955"/>
      <c r="G127" s="874"/>
      <c r="H127" s="874"/>
      <c r="I127" s="874"/>
      <c r="J127" s="920"/>
      <c r="K127" s="920"/>
      <c r="L127" s="920"/>
      <c r="M127" s="942"/>
      <c r="N127" s="533"/>
      <c r="O127" s="533">
        <v>0</v>
      </c>
    </row>
    <row r="128" spans="1:17" ht="0.75" customHeight="1" outlineLevel="1" thickBot="1">
      <c r="A128" s="1484" t="s">
        <v>760</v>
      </c>
      <c r="B128" s="1485"/>
      <c r="C128" s="1485"/>
      <c r="D128" s="981"/>
      <c r="E128" s="991"/>
      <c r="F128" s="981"/>
      <c r="G128" s="991">
        <v>0</v>
      </c>
      <c r="H128" s="991">
        <v>0</v>
      </c>
      <c r="I128" s="991">
        <v>0</v>
      </c>
      <c r="J128" s="992">
        <v>0</v>
      </c>
      <c r="K128" s="992">
        <v>0</v>
      </c>
      <c r="L128" s="992">
        <v>0</v>
      </c>
      <c r="M128" s="984"/>
      <c r="N128" s="533"/>
      <c r="O128" s="533">
        <v>0</v>
      </c>
    </row>
    <row r="129" spans="1:17" ht="27" customHeight="1" outlineLevel="1" thickBot="1">
      <c r="A129" s="912"/>
      <c r="B129" s="993" t="s">
        <v>308</v>
      </c>
      <c r="C129" s="1024" t="s">
        <v>806</v>
      </c>
      <c r="D129" s="998"/>
      <c r="E129" s="998"/>
      <c r="F129" s="1024"/>
      <c r="G129" s="998">
        <v>35</v>
      </c>
      <c r="H129" s="998">
        <v>11.914811240000001</v>
      </c>
      <c r="I129" s="998">
        <v>7.245403529999999</v>
      </c>
      <c r="J129" s="999">
        <v>5.7089999999999996</v>
      </c>
      <c r="K129" s="999">
        <v>5.54878523</v>
      </c>
      <c r="L129" s="999">
        <v>3.6789999999999998</v>
      </c>
      <c r="M129" s="1027"/>
      <c r="N129" s="533"/>
      <c r="O129" s="533"/>
      <c r="P129" s="1104">
        <v>3</v>
      </c>
      <c r="Q129" s="1104">
        <v>0</v>
      </c>
    </row>
    <row r="130" spans="1:17" ht="15.75" customHeight="1" outlineLevel="1" thickBot="1">
      <c r="A130" s="911"/>
      <c r="B130" s="541"/>
      <c r="C130" s="1113"/>
      <c r="D130" s="569"/>
      <c r="E130" s="542"/>
      <c r="F130" s="562"/>
      <c r="G130" s="967"/>
      <c r="H130" s="967"/>
      <c r="I130" s="967"/>
      <c r="J130" s="968"/>
      <c r="K130" s="968"/>
      <c r="L130" s="968"/>
      <c r="M130" s="846"/>
      <c r="N130" s="533"/>
      <c r="O130" s="533">
        <v>0</v>
      </c>
    </row>
    <row r="131" spans="1:17" ht="27" customHeight="1" thickBot="1">
      <c r="A131" s="1474" t="s">
        <v>713</v>
      </c>
      <c r="B131" s="1475"/>
      <c r="C131" s="1475"/>
      <c r="D131" s="932"/>
      <c r="E131" s="971"/>
      <c r="F131" s="972"/>
      <c r="G131" s="935">
        <v>545.73</v>
      </c>
      <c r="H131" s="935">
        <v>53.807470749999993</v>
      </c>
      <c r="I131" s="935">
        <v>31.278176760000001</v>
      </c>
      <c r="J131" s="936">
        <v>64.714683405000002</v>
      </c>
      <c r="K131" s="936">
        <v>70.622107904999993</v>
      </c>
      <c r="L131" s="936">
        <v>41.390702489999995</v>
      </c>
      <c r="M131" s="948"/>
      <c r="N131" s="533"/>
      <c r="O131" s="533"/>
    </row>
    <row r="132" spans="1:17" ht="15.75" customHeight="1" outlineLevel="1">
      <c r="A132" s="1509" t="s">
        <v>718</v>
      </c>
      <c r="B132" s="1510"/>
      <c r="C132" s="1510"/>
      <c r="D132" s="949"/>
      <c r="E132" s="1122"/>
      <c r="F132" s="1122"/>
      <c r="G132" s="1122"/>
      <c r="H132" s="1122"/>
      <c r="I132" s="1122"/>
      <c r="J132" s="1123"/>
      <c r="K132" s="1123"/>
      <c r="L132" s="1123"/>
      <c r="M132" s="953"/>
      <c r="N132" s="533"/>
      <c r="O132" s="533">
        <v>0</v>
      </c>
    </row>
    <row r="133" spans="1:17" ht="60" outlineLevel="1">
      <c r="A133" s="909">
        <v>69</v>
      </c>
      <c r="B133" s="955">
        <v>39989</v>
      </c>
      <c r="C133" s="1443" t="s">
        <v>744</v>
      </c>
      <c r="D133" s="872" t="s">
        <v>713</v>
      </c>
      <c r="E133" s="874">
        <v>3.6</v>
      </c>
      <c r="F133" s="876" t="s">
        <v>77</v>
      </c>
      <c r="G133" s="874">
        <v>3.6</v>
      </c>
      <c r="H133" s="874">
        <v>1.4709619899999999</v>
      </c>
      <c r="I133" s="874">
        <v>1.9490380100000004</v>
      </c>
      <c r="J133" s="920">
        <v>0.18</v>
      </c>
      <c r="K133" s="920">
        <v>0</v>
      </c>
      <c r="L133" s="920">
        <v>0</v>
      </c>
      <c r="M133" s="942" t="s">
        <v>44</v>
      </c>
      <c r="N133" s="570" t="s">
        <v>769</v>
      </c>
      <c r="O133" s="533">
        <v>0</v>
      </c>
      <c r="P133" s="534">
        <v>1</v>
      </c>
      <c r="Q133" s="534">
        <v>0</v>
      </c>
    </row>
    <row r="134" spans="1:17" ht="60" outlineLevel="1">
      <c r="A134" s="909">
        <v>70</v>
      </c>
      <c r="B134" s="955">
        <v>41538</v>
      </c>
      <c r="C134" s="1042" t="s">
        <v>656</v>
      </c>
      <c r="D134" s="872" t="s">
        <v>713</v>
      </c>
      <c r="E134" s="874">
        <v>14.15</v>
      </c>
      <c r="F134" s="876" t="s">
        <v>77</v>
      </c>
      <c r="G134" s="874">
        <v>14.15</v>
      </c>
      <c r="H134" s="874">
        <v>10.0093946</v>
      </c>
      <c r="I134" s="874">
        <v>1.1406054000000001</v>
      </c>
      <c r="J134" s="920">
        <v>3</v>
      </c>
      <c r="K134" s="920">
        <v>0</v>
      </c>
      <c r="L134" s="920">
        <v>0</v>
      </c>
      <c r="M134" s="942" t="s">
        <v>790</v>
      </c>
      <c r="N134" s="570" t="s">
        <v>121</v>
      </c>
      <c r="O134" s="533">
        <v>0</v>
      </c>
      <c r="P134" s="534">
        <v>1</v>
      </c>
      <c r="Q134" s="534">
        <v>0</v>
      </c>
    </row>
    <row r="135" spans="1:17" ht="60" outlineLevel="1">
      <c r="A135" s="909">
        <v>71</v>
      </c>
      <c r="B135" s="955">
        <v>41538</v>
      </c>
      <c r="C135" s="1042" t="s">
        <v>703</v>
      </c>
      <c r="D135" s="872" t="s">
        <v>713</v>
      </c>
      <c r="E135" s="874">
        <v>4</v>
      </c>
      <c r="F135" s="876" t="s">
        <v>77</v>
      </c>
      <c r="G135" s="874">
        <v>4</v>
      </c>
      <c r="H135" s="874">
        <v>0</v>
      </c>
      <c r="I135" s="874">
        <v>0</v>
      </c>
      <c r="J135" s="920">
        <v>0</v>
      </c>
      <c r="K135" s="920">
        <v>0</v>
      </c>
      <c r="L135" s="920">
        <v>0</v>
      </c>
      <c r="M135" s="942" t="s">
        <v>790</v>
      </c>
      <c r="N135" s="570" t="s">
        <v>121</v>
      </c>
      <c r="O135" s="533">
        <v>0</v>
      </c>
      <c r="P135" s="534">
        <v>1</v>
      </c>
      <c r="Q135" s="534">
        <v>0</v>
      </c>
    </row>
    <row r="136" spans="1:17" ht="60" outlineLevel="1">
      <c r="A136" s="909">
        <v>72</v>
      </c>
      <c r="B136" s="955">
        <v>41642</v>
      </c>
      <c r="C136" s="1124" t="s">
        <v>745</v>
      </c>
      <c r="D136" s="872" t="s">
        <v>713</v>
      </c>
      <c r="E136" s="874">
        <v>7</v>
      </c>
      <c r="F136" s="876" t="s">
        <v>77</v>
      </c>
      <c r="G136" s="874">
        <v>7</v>
      </c>
      <c r="H136" s="874">
        <v>6.9560205799999997</v>
      </c>
      <c r="I136" s="874">
        <v>4.3979420000000324E-2</v>
      </c>
      <c r="J136" s="920">
        <v>0</v>
      </c>
      <c r="K136" s="920">
        <v>0</v>
      </c>
      <c r="L136" s="920">
        <v>0</v>
      </c>
      <c r="M136" s="942" t="s">
        <v>791</v>
      </c>
      <c r="N136" s="570" t="s">
        <v>307</v>
      </c>
      <c r="O136" s="533">
        <v>0</v>
      </c>
      <c r="P136" s="534">
        <v>1</v>
      </c>
      <c r="Q136" s="534">
        <v>0</v>
      </c>
    </row>
    <row r="137" spans="1:17" ht="60" outlineLevel="1">
      <c r="A137" s="909">
        <v>73</v>
      </c>
      <c r="B137" s="876">
        <v>42232</v>
      </c>
      <c r="C137" s="1542" t="s">
        <v>5</v>
      </c>
      <c r="D137" s="872" t="s">
        <v>713</v>
      </c>
      <c r="E137" s="874">
        <v>35</v>
      </c>
      <c r="F137" s="876" t="s">
        <v>77</v>
      </c>
      <c r="G137" s="874">
        <v>35</v>
      </c>
      <c r="H137" s="874">
        <v>16.348586269999998</v>
      </c>
      <c r="I137" s="874">
        <v>9.5517112400000013</v>
      </c>
      <c r="J137" s="920">
        <v>7.6999999999999999E-2</v>
      </c>
      <c r="K137" s="920">
        <v>8.9819999999999993</v>
      </c>
      <c r="L137" s="920">
        <v>4.0702490000000001E-2</v>
      </c>
      <c r="M137" s="942" t="s">
        <v>647</v>
      </c>
      <c r="N137" s="570" t="s">
        <v>769</v>
      </c>
      <c r="O137" s="533">
        <v>0</v>
      </c>
      <c r="P137" s="534">
        <v>1</v>
      </c>
      <c r="Q137" s="534">
        <v>0</v>
      </c>
    </row>
    <row r="138" spans="1:17" ht="60" outlineLevel="1">
      <c r="A138" s="909">
        <v>74</v>
      </c>
      <c r="B138" s="876">
        <v>42232</v>
      </c>
      <c r="C138" s="1543"/>
      <c r="D138" s="872" t="s">
        <v>713</v>
      </c>
      <c r="E138" s="874">
        <v>27.5</v>
      </c>
      <c r="F138" s="876" t="s">
        <v>77</v>
      </c>
      <c r="G138" s="874">
        <v>27.5</v>
      </c>
      <c r="H138" s="874">
        <v>0</v>
      </c>
      <c r="I138" s="874">
        <v>0</v>
      </c>
      <c r="J138" s="920">
        <v>10.631533405000001</v>
      </c>
      <c r="K138" s="920">
        <v>8.6376079049999994</v>
      </c>
      <c r="L138" s="920">
        <v>0</v>
      </c>
      <c r="M138" s="942" t="s">
        <v>647</v>
      </c>
      <c r="N138" s="570" t="s">
        <v>769</v>
      </c>
      <c r="O138" s="533">
        <v>0</v>
      </c>
      <c r="P138" s="534">
        <v>1</v>
      </c>
      <c r="Q138" s="534">
        <v>0</v>
      </c>
    </row>
    <row r="139" spans="1:17" ht="60" outlineLevel="1">
      <c r="A139" s="909">
        <v>75</v>
      </c>
      <c r="B139" s="876">
        <v>43257</v>
      </c>
      <c r="C139" s="1107" t="s">
        <v>746</v>
      </c>
      <c r="D139" s="872" t="s">
        <v>713</v>
      </c>
      <c r="E139" s="874">
        <v>5</v>
      </c>
      <c r="F139" s="876" t="s">
        <v>77</v>
      </c>
      <c r="G139" s="874">
        <v>5</v>
      </c>
      <c r="H139" s="874">
        <v>1.7855826100000001</v>
      </c>
      <c r="I139" s="874">
        <v>2.1347573899999999</v>
      </c>
      <c r="J139" s="920">
        <v>1.0796600000000001</v>
      </c>
      <c r="K139" s="920">
        <v>0</v>
      </c>
      <c r="L139" s="920">
        <v>0</v>
      </c>
      <c r="M139" s="942" t="s">
        <v>791</v>
      </c>
      <c r="N139" s="570" t="s">
        <v>307</v>
      </c>
      <c r="O139" s="533">
        <v>0</v>
      </c>
      <c r="P139" s="534">
        <v>1</v>
      </c>
      <c r="Q139" s="534">
        <v>0</v>
      </c>
    </row>
    <row r="140" spans="1:17" ht="60" outlineLevel="1">
      <c r="A140" s="909">
        <v>76</v>
      </c>
      <c r="B140" s="876">
        <v>43255</v>
      </c>
      <c r="C140" s="1107" t="s">
        <v>763</v>
      </c>
      <c r="D140" s="872" t="s">
        <v>713</v>
      </c>
      <c r="E140" s="874">
        <v>7</v>
      </c>
      <c r="F140" s="876" t="s">
        <v>77</v>
      </c>
      <c r="G140" s="874">
        <v>7</v>
      </c>
      <c r="H140" s="874">
        <v>1.8687808299999999</v>
      </c>
      <c r="I140" s="874">
        <v>2.8267291699999997</v>
      </c>
      <c r="J140" s="920">
        <v>2.3044899999999999</v>
      </c>
      <c r="K140" s="920">
        <v>0</v>
      </c>
      <c r="L140" s="920">
        <v>0</v>
      </c>
      <c r="M140" s="942" t="s">
        <v>791</v>
      </c>
      <c r="N140" s="570" t="s">
        <v>307</v>
      </c>
      <c r="O140" s="533">
        <v>0</v>
      </c>
      <c r="P140" s="534">
        <v>1</v>
      </c>
      <c r="Q140" s="534">
        <v>0</v>
      </c>
    </row>
    <row r="141" spans="1:17" ht="58.5" customHeight="1" outlineLevel="1">
      <c r="A141" s="909">
        <v>77</v>
      </c>
      <c r="B141" s="876">
        <v>43754</v>
      </c>
      <c r="C141" s="1107" t="s">
        <v>815</v>
      </c>
      <c r="D141" s="872" t="s">
        <v>713</v>
      </c>
      <c r="E141" s="874">
        <v>2</v>
      </c>
      <c r="F141" s="876" t="s">
        <v>77</v>
      </c>
      <c r="G141" s="874">
        <v>2</v>
      </c>
      <c r="H141" s="874">
        <v>0.17494779999999999</v>
      </c>
      <c r="I141" s="874">
        <v>0.62505220000000006</v>
      </c>
      <c r="J141" s="920">
        <v>0</v>
      </c>
      <c r="K141" s="920">
        <v>0.5</v>
      </c>
      <c r="L141" s="920">
        <v>0.7</v>
      </c>
      <c r="M141" s="942" t="s">
        <v>652</v>
      </c>
      <c r="N141" s="570" t="s">
        <v>307</v>
      </c>
      <c r="O141" s="533">
        <v>0</v>
      </c>
      <c r="P141" s="534">
        <v>1</v>
      </c>
      <c r="Q141" s="534">
        <v>0</v>
      </c>
    </row>
    <row r="142" spans="1:17" ht="60" outlineLevel="1">
      <c r="A142" s="909">
        <v>78</v>
      </c>
      <c r="B142" s="876">
        <v>43754</v>
      </c>
      <c r="C142" s="1446" t="s">
        <v>747</v>
      </c>
      <c r="D142" s="872" t="s">
        <v>713</v>
      </c>
      <c r="E142" s="874">
        <v>2</v>
      </c>
      <c r="F142" s="876" t="s">
        <v>77</v>
      </c>
      <c r="G142" s="874">
        <v>2</v>
      </c>
      <c r="H142" s="874">
        <v>0.59641816999999997</v>
      </c>
      <c r="I142" s="874">
        <v>1.40358183</v>
      </c>
      <c r="J142" s="920">
        <v>0</v>
      </c>
      <c r="K142" s="920">
        <v>0</v>
      </c>
      <c r="L142" s="920">
        <v>0</v>
      </c>
      <c r="M142" s="942" t="s">
        <v>46</v>
      </c>
      <c r="N142" s="570" t="s">
        <v>307</v>
      </c>
      <c r="O142" s="533">
        <v>0</v>
      </c>
      <c r="P142" s="534">
        <v>1</v>
      </c>
      <c r="Q142" s="534">
        <v>0</v>
      </c>
    </row>
    <row r="143" spans="1:17" ht="60" outlineLevel="1">
      <c r="A143" s="909">
        <v>79</v>
      </c>
      <c r="B143" s="876">
        <v>46409</v>
      </c>
      <c r="C143" s="1107" t="s">
        <v>807</v>
      </c>
      <c r="D143" s="872" t="s">
        <v>713</v>
      </c>
      <c r="E143" s="874">
        <v>2</v>
      </c>
      <c r="F143" s="876" t="s">
        <v>77</v>
      </c>
      <c r="G143" s="874">
        <v>2</v>
      </c>
      <c r="H143" s="874">
        <v>0.53691524999999996</v>
      </c>
      <c r="I143" s="874">
        <v>0.60958475000000012</v>
      </c>
      <c r="J143" s="920">
        <v>0.65500000000000003</v>
      </c>
      <c r="K143" s="920">
        <v>0.19850000000000001</v>
      </c>
      <c r="L143" s="920">
        <v>0</v>
      </c>
      <c r="M143" s="942" t="s">
        <v>659</v>
      </c>
      <c r="N143" s="570" t="s">
        <v>307</v>
      </c>
      <c r="O143" s="533">
        <v>0</v>
      </c>
      <c r="P143" s="534">
        <v>1</v>
      </c>
      <c r="Q143" s="534">
        <v>0</v>
      </c>
    </row>
    <row r="144" spans="1:17" ht="65.25" customHeight="1" outlineLevel="1">
      <c r="A144" s="909">
        <v>80</v>
      </c>
      <c r="B144" s="876">
        <v>46147</v>
      </c>
      <c r="C144" s="1107" t="s">
        <v>748</v>
      </c>
      <c r="D144" s="872" t="s">
        <v>713</v>
      </c>
      <c r="E144" s="874">
        <v>2</v>
      </c>
      <c r="F144" s="876" t="s">
        <v>77</v>
      </c>
      <c r="G144" s="874">
        <v>2</v>
      </c>
      <c r="H144" s="874">
        <v>0</v>
      </c>
      <c r="I144" s="874">
        <v>0.59999999999999987</v>
      </c>
      <c r="J144" s="920">
        <v>0.1</v>
      </c>
      <c r="K144" s="920">
        <v>0.3</v>
      </c>
      <c r="L144" s="920">
        <v>1</v>
      </c>
      <c r="M144" s="942" t="s">
        <v>796</v>
      </c>
      <c r="N144" s="570" t="s">
        <v>307</v>
      </c>
      <c r="O144" s="533">
        <v>0</v>
      </c>
      <c r="P144" s="534">
        <v>1</v>
      </c>
      <c r="Q144" s="534">
        <v>0</v>
      </c>
    </row>
    <row r="145" spans="1:17" ht="60" outlineLevel="1">
      <c r="A145" s="909">
        <v>81</v>
      </c>
      <c r="B145" s="876">
        <v>44753</v>
      </c>
      <c r="C145" s="1107" t="s">
        <v>749</v>
      </c>
      <c r="D145" s="872" t="s">
        <v>713</v>
      </c>
      <c r="E145" s="874">
        <v>3.5</v>
      </c>
      <c r="F145" s="876" t="s">
        <v>77</v>
      </c>
      <c r="G145" s="874">
        <v>3.5</v>
      </c>
      <c r="H145" s="874">
        <v>0.42811511000000002</v>
      </c>
      <c r="I145" s="874">
        <v>1.9058848899999998</v>
      </c>
      <c r="J145" s="920">
        <v>1.1659999999999999</v>
      </c>
      <c r="K145" s="920">
        <v>0</v>
      </c>
      <c r="L145" s="920">
        <v>0</v>
      </c>
      <c r="M145" s="942" t="s">
        <v>651</v>
      </c>
      <c r="N145" s="570" t="s">
        <v>307</v>
      </c>
      <c r="O145" s="533">
        <v>0</v>
      </c>
      <c r="P145" s="534">
        <v>1</v>
      </c>
      <c r="Q145" s="534">
        <v>0</v>
      </c>
    </row>
    <row r="146" spans="1:17" ht="60" outlineLevel="1">
      <c r="A146" s="909">
        <v>82</v>
      </c>
      <c r="B146" s="876" t="s">
        <v>697</v>
      </c>
      <c r="C146" s="1107" t="s">
        <v>0</v>
      </c>
      <c r="D146" s="872" t="s">
        <v>713</v>
      </c>
      <c r="E146" s="874">
        <v>60</v>
      </c>
      <c r="F146" s="876" t="s">
        <v>77</v>
      </c>
      <c r="G146" s="874">
        <v>60</v>
      </c>
      <c r="H146" s="874">
        <v>0.5</v>
      </c>
      <c r="I146" s="874">
        <v>0</v>
      </c>
      <c r="J146" s="920">
        <v>36.75</v>
      </c>
      <c r="K146" s="920">
        <v>30</v>
      </c>
      <c r="L146" s="920">
        <v>0</v>
      </c>
      <c r="M146" s="942" t="s">
        <v>790</v>
      </c>
      <c r="N146" s="570" t="s">
        <v>121</v>
      </c>
      <c r="O146" s="533">
        <v>0</v>
      </c>
      <c r="P146" s="534">
        <v>1</v>
      </c>
      <c r="Q146" s="534">
        <v>0</v>
      </c>
    </row>
    <row r="147" spans="1:17" ht="60" outlineLevel="1">
      <c r="A147" s="909">
        <v>83</v>
      </c>
      <c r="B147" s="876">
        <v>47221</v>
      </c>
      <c r="C147" s="1107" t="s">
        <v>764</v>
      </c>
      <c r="D147" s="872" t="s">
        <v>713</v>
      </c>
      <c r="E147" s="874">
        <v>110</v>
      </c>
      <c r="F147" s="876" t="s">
        <v>77</v>
      </c>
      <c r="G147" s="874">
        <v>110</v>
      </c>
      <c r="H147" s="874">
        <v>0</v>
      </c>
      <c r="I147" s="874">
        <v>0</v>
      </c>
      <c r="J147" s="920">
        <v>5</v>
      </c>
      <c r="K147" s="920">
        <v>15</v>
      </c>
      <c r="L147" s="920">
        <v>23</v>
      </c>
      <c r="M147" s="942" t="s">
        <v>790</v>
      </c>
      <c r="N147" s="570" t="s">
        <v>121</v>
      </c>
      <c r="O147" s="533">
        <v>0</v>
      </c>
      <c r="P147" s="534">
        <v>1</v>
      </c>
      <c r="Q147" s="534">
        <v>0</v>
      </c>
    </row>
    <row r="148" spans="1:17" ht="60" outlineLevel="1">
      <c r="A148" s="909">
        <v>84</v>
      </c>
      <c r="B148" s="876">
        <v>46288</v>
      </c>
      <c r="C148" s="1107" t="s">
        <v>750</v>
      </c>
      <c r="D148" s="872" t="s">
        <v>713</v>
      </c>
      <c r="E148" s="874">
        <v>17.5</v>
      </c>
      <c r="F148" s="876" t="s">
        <v>77</v>
      </c>
      <c r="G148" s="874">
        <v>17.5</v>
      </c>
      <c r="H148" s="874">
        <v>0</v>
      </c>
      <c r="I148" s="874">
        <v>0</v>
      </c>
      <c r="J148" s="920">
        <v>0</v>
      </c>
      <c r="K148" s="920">
        <v>0</v>
      </c>
      <c r="L148" s="920">
        <v>0</v>
      </c>
      <c r="M148" s="942" t="s">
        <v>651</v>
      </c>
      <c r="N148" s="570" t="s">
        <v>769</v>
      </c>
      <c r="O148" s="533">
        <v>0</v>
      </c>
      <c r="P148" s="534">
        <v>1</v>
      </c>
      <c r="Q148" s="534">
        <v>0</v>
      </c>
    </row>
    <row r="149" spans="1:17" ht="64.5" customHeight="1" outlineLevel="1">
      <c r="A149" s="909">
        <v>85</v>
      </c>
      <c r="B149" s="876">
        <v>46935</v>
      </c>
      <c r="C149" s="1107" t="s">
        <v>789</v>
      </c>
      <c r="D149" s="872" t="s">
        <v>713</v>
      </c>
      <c r="E149" s="874">
        <v>2</v>
      </c>
      <c r="F149" s="876" t="s">
        <v>77</v>
      </c>
      <c r="G149" s="874">
        <v>2</v>
      </c>
      <c r="H149" s="874">
        <v>0</v>
      </c>
      <c r="I149" s="874">
        <v>0.58599999999999985</v>
      </c>
      <c r="J149" s="920">
        <v>0.08</v>
      </c>
      <c r="K149" s="920">
        <v>0.53400000000000003</v>
      </c>
      <c r="L149" s="920">
        <v>0.8</v>
      </c>
      <c r="M149" s="942" t="s">
        <v>796</v>
      </c>
      <c r="N149" s="570" t="s">
        <v>307</v>
      </c>
      <c r="O149" s="533">
        <v>0</v>
      </c>
      <c r="P149" s="534">
        <v>1</v>
      </c>
      <c r="Q149" s="534">
        <v>0</v>
      </c>
    </row>
    <row r="150" spans="1:17" ht="45" customHeight="1" outlineLevel="1">
      <c r="A150" s="909">
        <v>86</v>
      </c>
      <c r="B150" s="876">
        <v>36826</v>
      </c>
      <c r="C150" s="1107" t="s">
        <v>751</v>
      </c>
      <c r="D150" s="872" t="s">
        <v>713</v>
      </c>
      <c r="E150" s="874">
        <v>2.54</v>
      </c>
      <c r="F150" s="876" t="s">
        <v>77</v>
      </c>
      <c r="G150" s="874">
        <v>2.54</v>
      </c>
      <c r="H150" s="874">
        <v>0</v>
      </c>
      <c r="I150" s="874">
        <v>0</v>
      </c>
      <c r="J150" s="920">
        <v>0.254</v>
      </c>
      <c r="K150" s="920">
        <v>0</v>
      </c>
      <c r="L150" s="920">
        <v>0</v>
      </c>
      <c r="M150" s="942" t="s">
        <v>647</v>
      </c>
      <c r="N150" s="570" t="s">
        <v>769</v>
      </c>
      <c r="O150" s="533">
        <v>0</v>
      </c>
      <c r="P150" s="534">
        <v>1</v>
      </c>
      <c r="Q150" s="534">
        <v>0</v>
      </c>
    </row>
    <row r="151" spans="1:17" ht="60" outlineLevel="1">
      <c r="A151" s="909">
        <v>87</v>
      </c>
      <c r="B151" s="876">
        <v>46288</v>
      </c>
      <c r="C151" s="1446" t="s">
        <v>48</v>
      </c>
      <c r="D151" s="872" t="s">
        <v>713</v>
      </c>
      <c r="E151" s="874">
        <v>6.54</v>
      </c>
      <c r="F151" s="876" t="s">
        <v>77</v>
      </c>
      <c r="G151" s="874">
        <v>6.54</v>
      </c>
      <c r="H151" s="874">
        <v>3.9885232099999999</v>
      </c>
      <c r="I151" s="874">
        <v>0.70147679000000018</v>
      </c>
      <c r="J151" s="920">
        <v>1.226</v>
      </c>
      <c r="K151" s="920">
        <v>0.624</v>
      </c>
      <c r="L151" s="920">
        <v>0</v>
      </c>
      <c r="M151" s="942" t="s">
        <v>45</v>
      </c>
      <c r="N151" s="570" t="s">
        <v>769</v>
      </c>
      <c r="O151" s="533">
        <v>0</v>
      </c>
      <c r="P151" s="534">
        <v>1</v>
      </c>
      <c r="Q151" s="534">
        <v>0</v>
      </c>
    </row>
    <row r="152" spans="1:17" ht="60" outlineLevel="1">
      <c r="A152" s="909">
        <v>88</v>
      </c>
      <c r="B152" s="876">
        <v>47398</v>
      </c>
      <c r="C152" s="1107" t="s">
        <v>787</v>
      </c>
      <c r="D152" s="872" t="s">
        <v>713</v>
      </c>
      <c r="E152" s="874">
        <v>3</v>
      </c>
      <c r="F152" s="876" t="s">
        <v>77</v>
      </c>
      <c r="G152" s="874">
        <v>3</v>
      </c>
      <c r="H152" s="874">
        <v>0</v>
      </c>
      <c r="I152" s="874">
        <v>0.40999999999999992</v>
      </c>
      <c r="J152" s="920">
        <v>1.1775</v>
      </c>
      <c r="K152" s="920">
        <v>1.4125000000000001</v>
      </c>
      <c r="L152" s="920">
        <v>0</v>
      </c>
      <c r="M152" s="942" t="s">
        <v>659</v>
      </c>
      <c r="N152" s="570" t="s">
        <v>307</v>
      </c>
      <c r="O152" s="533">
        <v>0</v>
      </c>
      <c r="P152" s="534">
        <v>1</v>
      </c>
      <c r="Q152" s="534">
        <v>0</v>
      </c>
    </row>
    <row r="153" spans="1:17" ht="60" outlineLevel="1">
      <c r="A153" s="909">
        <v>89</v>
      </c>
      <c r="B153" s="876">
        <v>46795</v>
      </c>
      <c r="C153" s="1107" t="s">
        <v>786</v>
      </c>
      <c r="D153" s="872" t="s">
        <v>713</v>
      </c>
      <c r="E153" s="874">
        <v>2</v>
      </c>
      <c r="F153" s="876" t="s">
        <v>77</v>
      </c>
      <c r="G153" s="874">
        <v>2</v>
      </c>
      <c r="H153" s="874">
        <v>0</v>
      </c>
      <c r="I153" s="874">
        <v>0.30000000000000004</v>
      </c>
      <c r="J153" s="920">
        <v>0.2</v>
      </c>
      <c r="K153" s="920">
        <v>0.5</v>
      </c>
      <c r="L153" s="920">
        <v>1</v>
      </c>
      <c r="M153" s="942" t="s">
        <v>668</v>
      </c>
      <c r="N153" s="570" t="s">
        <v>307</v>
      </c>
      <c r="O153" s="533">
        <v>0</v>
      </c>
      <c r="P153" s="534">
        <v>1</v>
      </c>
      <c r="Q153" s="534">
        <v>0</v>
      </c>
    </row>
    <row r="154" spans="1:17" ht="60" outlineLevel="1">
      <c r="A154" s="909">
        <v>90</v>
      </c>
      <c r="B154" s="876">
        <v>47477</v>
      </c>
      <c r="C154" s="1107" t="s">
        <v>785</v>
      </c>
      <c r="D154" s="872" t="s">
        <v>713</v>
      </c>
      <c r="E154" s="874">
        <v>2.5</v>
      </c>
      <c r="F154" s="876" t="s">
        <v>77</v>
      </c>
      <c r="G154" s="874">
        <v>2.5</v>
      </c>
      <c r="H154" s="874">
        <v>0</v>
      </c>
      <c r="I154" s="874">
        <v>0.83300000000000007</v>
      </c>
      <c r="J154" s="920">
        <v>0.83350000000000002</v>
      </c>
      <c r="K154" s="920">
        <v>0.83350000000000002</v>
      </c>
      <c r="L154" s="920">
        <v>0</v>
      </c>
      <c r="M154" s="942" t="s">
        <v>651</v>
      </c>
      <c r="N154" s="570" t="s">
        <v>307</v>
      </c>
      <c r="O154" s="533">
        <v>0</v>
      </c>
      <c r="P154" s="534">
        <v>1</v>
      </c>
      <c r="Q154" s="534">
        <v>0</v>
      </c>
    </row>
    <row r="155" spans="1:17" ht="60" outlineLevel="1">
      <c r="A155" s="909">
        <v>91</v>
      </c>
      <c r="B155" s="876">
        <v>46794</v>
      </c>
      <c r="C155" s="1107" t="s">
        <v>784</v>
      </c>
      <c r="D155" s="872" t="s">
        <v>713</v>
      </c>
      <c r="E155" s="874">
        <v>2</v>
      </c>
      <c r="F155" s="876" t="s">
        <v>77</v>
      </c>
      <c r="G155" s="874">
        <v>2</v>
      </c>
      <c r="H155" s="874">
        <v>0</v>
      </c>
      <c r="I155" s="874">
        <v>0.8</v>
      </c>
      <c r="J155" s="920">
        <v>0</v>
      </c>
      <c r="K155" s="920">
        <v>0.5</v>
      </c>
      <c r="L155" s="920">
        <v>0.7</v>
      </c>
      <c r="M155" s="942" t="s">
        <v>652</v>
      </c>
      <c r="N155" s="570" t="s">
        <v>307</v>
      </c>
      <c r="O155" s="533">
        <v>0</v>
      </c>
      <c r="P155" s="534">
        <v>1</v>
      </c>
      <c r="Q155" s="534">
        <v>0</v>
      </c>
    </row>
    <row r="156" spans="1:17" ht="60" outlineLevel="1">
      <c r="A156" s="909">
        <v>92</v>
      </c>
      <c r="B156" s="876">
        <v>40717</v>
      </c>
      <c r="C156" s="1107" t="s">
        <v>63</v>
      </c>
      <c r="D156" s="872" t="s">
        <v>713</v>
      </c>
      <c r="E156" s="874">
        <v>10</v>
      </c>
      <c r="F156" s="876" t="s">
        <v>77</v>
      </c>
      <c r="G156" s="874">
        <v>10</v>
      </c>
      <c r="H156" s="874">
        <v>9.1432243300000007</v>
      </c>
      <c r="I156" s="874">
        <v>0.85677566999999932</v>
      </c>
      <c r="J156" s="920">
        <v>0</v>
      </c>
      <c r="K156" s="920">
        <v>0</v>
      </c>
      <c r="L156" s="920">
        <v>0</v>
      </c>
      <c r="M156" s="942" t="s">
        <v>646</v>
      </c>
      <c r="N156" s="570" t="s">
        <v>307</v>
      </c>
      <c r="O156" s="533">
        <v>0</v>
      </c>
      <c r="P156" s="534">
        <v>1</v>
      </c>
      <c r="Q156" s="534">
        <v>0</v>
      </c>
    </row>
    <row r="157" spans="1:17" ht="60" outlineLevel="1">
      <c r="A157" s="909">
        <v>93</v>
      </c>
      <c r="B157" s="876">
        <v>47253</v>
      </c>
      <c r="C157" s="1107" t="s">
        <v>811</v>
      </c>
      <c r="D157" s="872" t="s">
        <v>713</v>
      </c>
      <c r="E157" s="874">
        <v>38</v>
      </c>
      <c r="F157" s="876" t="s">
        <v>77</v>
      </c>
      <c r="G157" s="874">
        <v>38</v>
      </c>
      <c r="H157" s="874">
        <v>0</v>
      </c>
      <c r="I157" s="874">
        <v>0</v>
      </c>
      <c r="J157" s="920">
        <v>0</v>
      </c>
      <c r="K157" s="920">
        <v>0.5</v>
      </c>
      <c r="L157" s="920">
        <v>2.5</v>
      </c>
      <c r="M157" s="942" t="s">
        <v>790</v>
      </c>
      <c r="N157" s="570" t="s">
        <v>121</v>
      </c>
      <c r="O157" s="533">
        <v>0</v>
      </c>
      <c r="P157" s="534">
        <v>1</v>
      </c>
      <c r="Q157" s="534">
        <v>0</v>
      </c>
    </row>
    <row r="158" spans="1:17" ht="60.75" customHeight="1" outlineLevel="1">
      <c r="A158" s="909">
        <v>94</v>
      </c>
      <c r="B158" s="955">
        <v>49083</v>
      </c>
      <c r="C158" s="1023" t="s">
        <v>42</v>
      </c>
      <c r="D158" s="872" t="s">
        <v>713</v>
      </c>
      <c r="E158" s="874">
        <v>6</v>
      </c>
      <c r="F158" s="876" t="s">
        <v>77</v>
      </c>
      <c r="G158" s="874">
        <v>6</v>
      </c>
      <c r="H158" s="874">
        <v>0</v>
      </c>
      <c r="I158" s="874">
        <v>4</v>
      </c>
      <c r="J158" s="920">
        <v>0</v>
      </c>
      <c r="K158" s="920">
        <v>0.6</v>
      </c>
      <c r="L158" s="920">
        <v>1.4</v>
      </c>
      <c r="M158" s="942" t="s">
        <v>47</v>
      </c>
      <c r="N158" s="570" t="s">
        <v>769</v>
      </c>
      <c r="O158" s="533">
        <v>0</v>
      </c>
      <c r="P158" s="534">
        <v>0</v>
      </c>
      <c r="Q158" s="534">
        <v>1</v>
      </c>
    </row>
    <row r="159" spans="1:17" ht="15.75" customHeight="1" outlineLevel="1">
      <c r="A159" s="1125"/>
      <c r="B159" s="955"/>
      <c r="C159" s="955"/>
      <c r="D159" s="872"/>
      <c r="E159" s="955"/>
      <c r="F159" s="955"/>
      <c r="G159" s="955"/>
      <c r="H159" s="955"/>
      <c r="I159" s="955"/>
      <c r="J159" s="920"/>
      <c r="K159" s="920"/>
      <c r="L159" s="920"/>
      <c r="M159" s="942"/>
      <c r="N159" s="533"/>
      <c r="O159" s="533">
        <v>0</v>
      </c>
    </row>
    <row r="160" spans="1:17" ht="18.75" customHeight="1" outlineLevel="1">
      <c r="A160" s="1518" t="s">
        <v>108</v>
      </c>
      <c r="B160" s="1519"/>
      <c r="C160" s="1519"/>
      <c r="D160" s="872"/>
      <c r="E160" s="874"/>
      <c r="F160" s="876"/>
      <c r="G160" s="874">
        <v>376.83000000000004</v>
      </c>
      <c r="H160" s="1101">
        <v>53.807470749999993</v>
      </c>
      <c r="I160" s="1101">
        <v>31.278176760000001</v>
      </c>
      <c r="J160" s="1102">
        <v>64.714683405000002</v>
      </c>
      <c r="K160" s="1102">
        <v>69.122107904999993</v>
      </c>
      <c r="L160" s="1102">
        <v>31.140702489999999</v>
      </c>
      <c r="M160" s="942"/>
      <c r="N160" s="533"/>
      <c r="O160" s="533">
        <v>0</v>
      </c>
      <c r="P160" s="534">
        <v>25</v>
      </c>
    </row>
    <row r="161" spans="1:17" ht="15.75" customHeight="1" outlineLevel="1">
      <c r="A161" s="1518" t="s">
        <v>719</v>
      </c>
      <c r="B161" s="1519"/>
      <c r="C161" s="1519"/>
      <c r="D161" s="872"/>
      <c r="E161" s="874"/>
      <c r="F161" s="876"/>
      <c r="G161" s="874"/>
      <c r="H161" s="874"/>
      <c r="I161" s="874"/>
      <c r="J161" s="920"/>
      <c r="K161" s="920"/>
      <c r="L161" s="920"/>
      <c r="M161" s="942"/>
      <c r="N161" s="533"/>
      <c r="O161" s="533">
        <v>0</v>
      </c>
    </row>
    <row r="162" spans="1:17" ht="60" outlineLevel="1">
      <c r="A162" s="908">
        <v>95</v>
      </c>
      <c r="B162" s="955"/>
      <c r="C162" s="1042" t="s">
        <v>753</v>
      </c>
      <c r="D162" s="872" t="s">
        <v>713</v>
      </c>
      <c r="E162" s="874">
        <v>2</v>
      </c>
      <c r="F162" s="876" t="s">
        <v>77</v>
      </c>
      <c r="G162" s="874">
        <v>2</v>
      </c>
      <c r="H162" s="874">
        <v>0</v>
      </c>
      <c r="I162" s="874">
        <v>0</v>
      </c>
      <c r="J162" s="920">
        <v>0</v>
      </c>
      <c r="K162" s="920">
        <v>0</v>
      </c>
      <c r="L162" s="920">
        <v>0</v>
      </c>
      <c r="M162" s="942" t="s">
        <v>652</v>
      </c>
      <c r="N162" s="570" t="s">
        <v>307</v>
      </c>
      <c r="O162" s="533">
        <v>0</v>
      </c>
      <c r="P162" s="534">
        <v>0</v>
      </c>
      <c r="Q162" s="534">
        <v>1</v>
      </c>
    </row>
    <row r="163" spans="1:17" ht="60" outlineLevel="1">
      <c r="A163" s="908">
        <v>96</v>
      </c>
      <c r="B163" s="955"/>
      <c r="C163" s="1107" t="s">
        <v>808</v>
      </c>
      <c r="D163" s="872" t="s">
        <v>713</v>
      </c>
      <c r="E163" s="874">
        <v>2</v>
      </c>
      <c r="F163" s="876" t="s">
        <v>77</v>
      </c>
      <c r="G163" s="874">
        <v>2</v>
      </c>
      <c r="H163" s="874">
        <v>0</v>
      </c>
      <c r="I163" s="874">
        <v>0</v>
      </c>
      <c r="J163" s="920">
        <v>0</v>
      </c>
      <c r="K163" s="920">
        <v>0.1</v>
      </c>
      <c r="L163" s="920">
        <v>0.4</v>
      </c>
      <c r="M163" s="942" t="s">
        <v>660</v>
      </c>
      <c r="N163" s="570" t="s">
        <v>307</v>
      </c>
      <c r="O163" s="533">
        <v>0</v>
      </c>
      <c r="P163" s="534">
        <v>0</v>
      </c>
      <c r="Q163" s="534">
        <v>1</v>
      </c>
    </row>
    <row r="164" spans="1:17" ht="60" outlineLevel="1">
      <c r="A164" s="908">
        <v>97</v>
      </c>
      <c r="B164" s="955"/>
      <c r="C164" s="1107" t="s">
        <v>809</v>
      </c>
      <c r="D164" s="872" t="s">
        <v>713</v>
      </c>
      <c r="E164" s="874">
        <v>2</v>
      </c>
      <c r="F164" s="876" t="s">
        <v>77</v>
      </c>
      <c r="G164" s="874">
        <v>2</v>
      </c>
      <c r="H164" s="874">
        <v>0</v>
      </c>
      <c r="I164" s="874">
        <v>0</v>
      </c>
      <c r="J164" s="920">
        <v>0</v>
      </c>
      <c r="K164" s="920">
        <v>0</v>
      </c>
      <c r="L164" s="920">
        <v>0</v>
      </c>
      <c r="M164" s="942" t="s">
        <v>660</v>
      </c>
      <c r="N164" s="570" t="s">
        <v>307</v>
      </c>
      <c r="O164" s="533">
        <v>0</v>
      </c>
      <c r="P164" s="534">
        <v>0</v>
      </c>
      <c r="Q164" s="534">
        <v>1</v>
      </c>
    </row>
    <row r="165" spans="1:17" ht="60" outlineLevel="1">
      <c r="A165" s="908">
        <v>98</v>
      </c>
      <c r="B165" s="955"/>
      <c r="C165" s="1107" t="s">
        <v>664</v>
      </c>
      <c r="D165" s="872" t="s">
        <v>713</v>
      </c>
      <c r="E165" s="874">
        <v>17</v>
      </c>
      <c r="F165" s="876" t="s">
        <v>77</v>
      </c>
      <c r="G165" s="874">
        <v>17</v>
      </c>
      <c r="H165" s="874">
        <v>0</v>
      </c>
      <c r="I165" s="874">
        <v>0</v>
      </c>
      <c r="J165" s="920">
        <v>0</v>
      </c>
      <c r="K165" s="920">
        <v>0.15</v>
      </c>
      <c r="L165" s="920">
        <v>1.5</v>
      </c>
      <c r="M165" s="942" t="s">
        <v>790</v>
      </c>
      <c r="N165" s="570" t="s">
        <v>121</v>
      </c>
      <c r="O165" s="533">
        <v>0</v>
      </c>
      <c r="P165" s="534">
        <v>0</v>
      </c>
      <c r="Q165" s="534">
        <v>1</v>
      </c>
    </row>
    <row r="166" spans="1:17" ht="60" outlineLevel="1">
      <c r="A166" s="908">
        <v>99</v>
      </c>
      <c r="B166" s="955"/>
      <c r="C166" s="1107" t="s">
        <v>1</v>
      </c>
      <c r="D166" s="872" t="s">
        <v>713</v>
      </c>
      <c r="E166" s="874">
        <v>50</v>
      </c>
      <c r="F166" s="876" t="s">
        <v>77</v>
      </c>
      <c r="G166" s="874">
        <v>50</v>
      </c>
      <c r="H166" s="874">
        <v>0</v>
      </c>
      <c r="I166" s="874">
        <v>0</v>
      </c>
      <c r="J166" s="920">
        <v>0</v>
      </c>
      <c r="K166" s="920">
        <v>0</v>
      </c>
      <c r="L166" s="920">
        <v>0</v>
      </c>
      <c r="M166" s="942" t="s">
        <v>647</v>
      </c>
      <c r="N166" s="570" t="s">
        <v>769</v>
      </c>
      <c r="O166" s="533">
        <v>0</v>
      </c>
      <c r="P166" s="534">
        <v>0</v>
      </c>
      <c r="Q166" s="534">
        <v>1</v>
      </c>
    </row>
    <row r="167" spans="1:17" ht="74.25" customHeight="1" outlineLevel="1">
      <c r="A167" s="908">
        <v>100</v>
      </c>
      <c r="B167" s="955"/>
      <c r="C167" s="1107" t="s">
        <v>754</v>
      </c>
      <c r="D167" s="872" t="s">
        <v>713</v>
      </c>
      <c r="E167" s="874">
        <v>13.4</v>
      </c>
      <c r="F167" s="876" t="s">
        <v>77</v>
      </c>
      <c r="G167" s="874">
        <v>13.4</v>
      </c>
      <c r="H167" s="874">
        <v>0</v>
      </c>
      <c r="I167" s="874">
        <v>0</v>
      </c>
      <c r="J167" s="920">
        <v>0</v>
      </c>
      <c r="K167" s="920">
        <v>0</v>
      </c>
      <c r="L167" s="920">
        <v>0</v>
      </c>
      <c r="M167" s="942" t="s">
        <v>646</v>
      </c>
      <c r="N167" s="570" t="s">
        <v>307</v>
      </c>
      <c r="O167" s="533">
        <v>0</v>
      </c>
      <c r="P167" s="534">
        <v>0</v>
      </c>
      <c r="Q167" s="534">
        <v>1</v>
      </c>
    </row>
    <row r="168" spans="1:17" ht="60" outlineLevel="1">
      <c r="A168" s="908">
        <v>101</v>
      </c>
      <c r="B168" s="955"/>
      <c r="C168" s="1107" t="s">
        <v>755</v>
      </c>
      <c r="D168" s="872" t="s">
        <v>713</v>
      </c>
      <c r="E168" s="874">
        <v>10.199999999999999</v>
      </c>
      <c r="F168" s="876" t="s">
        <v>77</v>
      </c>
      <c r="G168" s="874">
        <v>10.199999999999999</v>
      </c>
      <c r="H168" s="874">
        <v>0</v>
      </c>
      <c r="I168" s="874">
        <v>0</v>
      </c>
      <c r="J168" s="920">
        <v>0</v>
      </c>
      <c r="K168" s="920">
        <v>0</v>
      </c>
      <c r="L168" s="920">
        <v>0</v>
      </c>
      <c r="M168" s="942" t="s">
        <v>646</v>
      </c>
      <c r="N168" s="570" t="s">
        <v>307</v>
      </c>
      <c r="O168" s="533">
        <v>0</v>
      </c>
      <c r="P168" s="534">
        <v>0</v>
      </c>
      <c r="Q168" s="534">
        <v>1</v>
      </c>
    </row>
    <row r="169" spans="1:17" ht="60" outlineLevel="1">
      <c r="A169" s="908">
        <v>102</v>
      </c>
      <c r="B169" s="955"/>
      <c r="C169" s="1107" t="s">
        <v>666</v>
      </c>
      <c r="D169" s="872" t="s">
        <v>713</v>
      </c>
      <c r="E169" s="874">
        <v>2</v>
      </c>
      <c r="F169" s="876" t="s">
        <v>77</v>
      </c>
      <c r="G169" s="874">
        <v>2</v>
      </c>
      <c r="H169" s="874">
        <v>0</v>
      </c>
      <c r="I169" s="874">
        <v>0</v>
      </c>
      <c r="J169" s="920">
        <v>0</v>
      </c>
      <c r="K169" s="920">
        <v>0.2</v>
      </c>
      <c r="L169" s="920">
        <v>0.75</v>
      </c>
      <c r="M169" s="942" t="s">
        <v>667</v>
      </c>
      <c r="N169" s="570" t="s">
        <v>307</v>
      </c>
      <c r="O169" s="533">
        <v>0</v>
      </c>
      <c r="P169" s="534">
        <v>0</v>
      </c>
      <c r="Q169" s="534">
        <v>1</v>
      </c>
    </row>
    <row r="170" spans="1:17" ht="60" outlineLevel="1">
      <c r="A170" s="908">
        <v>103</v>
      </c>
      <c r="B170" s="955"/>
      <c r="C170" s="1107" t="s">
        <v>812</v>
      </c>
      <c r="D170" s="872" t="s">
        <v>713</v>
      </c>
      <c r="E170" s="874">
        <v>10</v>
      </c>
      <c r="F170" s="876" t="s">
        <v>77</v>
      </c>
      <c r="G170" s="874">
        <v>10</v>
      </c>
      <c r="H170" s="874">
        <v>0</v>
      </c>
      <c r="I170" s="874">
        <v>0</v>
      </c>
      <c r="J170" s="920">
        <v>0</v>
      </c>
      <c r="K170" s="920">
        <v>0</v>
      </c>
      <c r="L170" s="920">
        <v>0</v>
      </c>
      <c r="M170" s="942" t="s">
        <v>793</v>
      </c>
      <c r="N170" s="570" t="s">
        <v>769</v>
      </c>
      <c r="O170" s="533">
        <v>0</v>
      </c>
      <c r="P170" s="534">
        <v>0</v>
      </c>
      <c r="Q170" s="534">
        <v>1</v>
      </c>
    </row>
    <row r="171" spans="1:17" ht="60" outlineLevel="1">
      <c r="A171" s="908">
        <v>104</v>
      </c>
      <c r="B171" s="955"/>
      <c r="C171" s="1107" t="s">
        <v>2</v>
      </c>
      <c r="D171" s="872" t="s">
        <v>713</v>
      </c>
      <c r="E171" s="874">
        <v>11</v>
      </c>
      <c r="F171" s="876" t="s">
        <v>77</v>
      </c>
      <c r="G171" s="874">
        <v>11</v>
      </c>
      <c r="H171" s="874">
        <v>0</v>
      </c>
      <c r="I171" s="874">
        <v>0</v>
      </c>
      <c r="J171" s="920">
        <v>0</v>
      </c>
      <c r="K171" s="920">
        <v>0.1</v>
      </c>
      <c r="L171" s="920">
        <v>2</v>
      </c>
      <c r="M171" s="942" t="s">
        <v>651</v>
      </c>
      <c r="N171" s="570" t="s">
        <v>769</v>
      </c>
      <c r="O171" s="533">
        <v>0</v>
      </c>
      <c r="P171" s="534">
        <v>0</v>
      </c>
      <c r="Q171" s="534">
        <v>1</v>
      </c>
    </row>
    <row r="172" spans="1:17" ht="60" outlineLevel="1">
      <c r="A172" s="908">
        <v>105</v>
      </c>
      <c r="B172" s="955"/>
      <c r="C172" s="1107" t="s">
        <v>7</v>
      </c>
      <c r="D172" s="872" t="s">
        <v>713</v>
      </c>
      <c r="E172" s="874">
        <v>10</v>
      </c>
      <c r="F172" s="876" t="s">
        <v>77</v>
      </c>
      <c r="G172" s="874">
        <v>10</v>
      </c>
      <c r="H172" s="874">
        <v>0</v>
      </c>
      <c r="I172" s="874">
        <v>0</v>
      </c>
      <c r="J172" s="920">
        <v>0</v>
      </c>
      <c r="K172" s="920">
        <v>0</v>
      </c>
      <c r="L172" s="920">
        <v>0</v>
      </c>
      <c r="M172" s="942" t="s">
        <v>792</v>
      </c>
      <c r="N172" s="570" t="s">
        <v>769</v>
      </c>
      <c r="O172" s="533">
        <v>0</v>
      </c>
      <c r="P172" s="534">
        <v>0</v>
      </c>
      <c r="Q172" s="534">
        <v>1</v>
      </c>
    </row>
    <row r="173" spans="1:17" ht="60" outlineLevel="1">
      <c r="A173" s="908">
        <v>106</v>
      </c>
      <c r="B173" s="955"/>
      <c r="C173" s="1107" t="s">
        <v>756</v>
      </c>
      <c r="D173" s="872" t="s">
        <v>713</v>
      </c>
      <c r="E173" s="874">
        <v>10</v>
      </c>
      <c r="F173" s="876" t="s">
        <v>77</v>
      </c>
      <c r="G173" s="874">
        <v>10</v>
      </c>
      <c r="H173" s="874">
        <v>0</v>
      </c>
      <c r="I173" s="874">
        <v>0</v>
      </c>
      <c r="J173" s="920">
        <v>0</v>
      </c>
      <c r="K173" s="920">
        <v>0</v>
      </c>
      <c r="L173" s="920">
        <v>0</v>
      </c>
      <c r="M173" s="942" t="s">
        <v>619</v>
      </c>
      <c r="N173" s="570" t="s">
        <v>638</v>
      </c>
      <c r="O173" s="533">
        <v>0</v>
      </c>
      <c r="P173" s="534">
        <v>0</v>
      </c>
      <c r="Q173" s="534">
        <v>1</v>
      </c>
    </row>
    <row r="174" spans="1:17" ht="60" outlineLevel="1">
      <c r="A174" s="908">
        <v>107</v>
      </c>
      <c r="B174" s="955"/>
      <c r="C174" s="1107" t="s">
        <v>686</v>
      </c>
      <c r="D174" s="872" t="s">
        <v>713</v>
      </c>
      <c r="E174" s="874">
        <v>9</v>
      </c>
      <c r="F174" s="876" t="s">
        <v>77</v>
      </c>
      <c r="G174" s="874">
        <v>9</v>
      </c>
      <c r="H174" s="874">
        <v>0</v>
      </c>
      <c r="I174" s="874">
        <v>0</v>
      </c>
      <c r="J174" s="920">
        <v>0</v>
      </c>
      <c r="K174" s="920">
        <v>0</v>
      </c>
      <c r="L174" s="920">
        <v>0</v>
      </c>
      <c r="M174" s="942" t="s">
        <v>792</v>
      </c>
      <c r="N174" s="570" t="s">
        <v>769</v>
      </c>
      <c r="O174" s="533">
        <v>0</v>
      </c>
      <c r="P174" s="534">
        <v>0</v>
      </c>
      <c r="Q174" s="534">
        <v>1</v>
      </c>
    </row>
    <row r="175" spans="1:17" ht="60" outlineLevel="1">
      <c r="A175" s="908">
        <v>108</v>
      </c>
      <c r="B175" s="955"/>
      <c r="C175" s="1107" t="s">
        <v>813</v>
      </c>
      <c r="D175" s="872" t="s">
        <v>713</v>
      </c>
      <c r="E175" s="874">
        <v>8</v>
      </c>
      <c r="F175" s="876" t="s">
        <v>77</v>
      </c>
      <c r="G175" s="874">
        <v>8</v>
      </c>
      <c r="H175" s="874">
        <v>0</v>
      </c>
      <c r="I175" s="874">
        <v>0</v>
      </c>
      <c r="J175" s="920">
        <v>0</v>
      </c>
      <c r="K175" s="920">
        <v>0</v>
      </c>
      <c r="L175" s="920">
        <v>0</v>
      </c>
      <c r="M175" s="942" t="s">
        <v>792</v>
      </c>
      <c r="N175" s="570" t="s">
        <v>769</v>
      </c>
      <c r="O175" s="533">
        <v>0</v>
      </c>
      <c r="P175" s="534">
        <v>0</v>
      </c>
      <c r="Q175" s="534">
        <v>1</v>
      </c>
    </row>
    <row r="176" spans="1:17" ht="60" outlineLevel="1">
      <c r="A176" s="908">
        <v>109</v>
      </c>
      <c r="B176" s="955"/>
      <c r="C176" s="1107" t="s">
        <v>814</v>
      </c>
      <c r="D176" s="872" t="s">
        <v>713</v>
      </c>
      <c r="E176" s="874">
        <v>1.3</v>
      </c>
      <c r="F176" s="876" t="s">
        <v>77</v>
      </c>
      <c r="G176" s="874">
        <v>1.3</v>
      </c>
      <c r="H176" s="874">
        <v>0</v>
      </c>
      <c r="I176" s="874">
        <v>0</v>
      </c>
      <c r="J176" s="920">
        <v>0</v>
      </c>
      <c r="K176" s="920">
        <v>0.3</v>
      </c>
      <c r="L176" s="920">
        <v>0.6</v>
      </c>
      <c r="M176" s="942" t="s">
        <v>791</v>
      </c>
      <c r="N176" s="570" t="s">
        <v>307</v>
      </c>
      <c r="O176" s="533">
        <v>0</v>
      </c>
      <c r="P176" s="534">
        <v>0</v>
      </c>
      <c r="Q176" s="534">
        <v>1</v>
      </c>
    </row>
    <row r="177" spans="1:19" ht="60" outlineLevel="1">
      <c r="A177" s="908">
        <v>110</v>
      </c>
      <c r="B177" s="955"/>
      <c r="C177" s="1107" t="s">
        <v>707</v>
      </c>
      <c r="D177" s="872" t="s">
        <v>713</v>
      </c>
      <c r="E177" s="874">
        <v>5</v>
      </c>
      <c r="F177" s="876" t="s">
        <v>77</v>
      </c>
      <c r="G177" s="874">
        <v>5</v>
      </c>
      <c r="H177" s="874">
        <v>0</v>
      </c>
      <c r="I177" s="874">
        <v>0</v>
      </c>
      <c r="J177" s="920">
        <v>0</v>
      </c>
      <c r="K177" s="920">
        <v>0.5</v>
      </c>
      <c r="L177" s="920">
        <v>2.5</v>
      </c>
      <c r="M177" s="942" t="s">
        <v>649</v>
      </c>
      <c r="N177" s="570" t="s">
        <v>769</v>
      </c>
      <c r="O177" s="533">
        <v>0</v>
      </c>
      <c r="P177" s="534">
        <v>0</v>
      </c>
      <c r="Q177" s="534">
        <v>1</v>
      </c>
    </row>
    <row r="178" spans="1:19" ht="60" outlineLevel="1">
      <c r="A178" s="908">
        <v>111</v>
      </c>
      <c r="B178" s="955"/>
      <c r="C178" s="965" t="s">
        <v>33</v>
      </c>
      <c r="D178" s="872" t="s">
        <v>713</v>
      </c>
      <c r="E178" s="874">
        <v>6</v>
      </c>
      <c r="F178" s="876" t="s">
        <v>77</v>
      </c>
      <c r="G178" s="874">
        <v>6</v>
      </c>
      <c r="H178" s="874">
        <v>0</v>
      </c>
      <c r="I178" s="874">
        <v>0</v>
      </c>
      <c r="J178" s="920">
        <v>0</v>
      </c>
      <c r="K178" s="920">
        <v>0.15</v>
      </c>
      <c r="L178" s="920">
        <v>2.5</v>
      </c>
      <c r="M178" s="942" t="s">
        <v>649</v>
      </c>
      <c r="N178" s="570" t="s">
        <v>307</v>
      </c>
      <c r="O178" s="533">
        <v>0</v>
      </c>
      <c r="P178" s="534">
        <v>0</v>
      </c>
      <c r="Q178" s="534">
        <v>1</v>
      </c>
    </row>
    <row r="179" spans="1:19" outlineLevel="1">
      <c r="A179" s="1126"/>
      <c r="B179" s="955"/>
      <c r="C179" s="954"/>
      <c r="D179" s="872"/>
      <c r="E179" s="874"/>
      <c r="F179" s="876"/>
      <c r="G179" s="874"/>
      <c r="H179" s="874"/>
      <c r="I179" s="874"/>
      <c r="J179" s="920"/>
      <c r="K179" s="920"/>
      <c r="L179" s="920"/>
      <c r="M179" s="942"/>
      <c r="N179" s="533"/>
      <c r="O179" s="533"/>
    </row>
    <row r="180" spans="1:19" ht="15.75" customHeight="1" outlineLevel="1" thickBot="1">
      <c r="A180" s="1484" t="s">
        <v>109</v>
      </c>
      <c r="B180" s="1485"/>
      <c r="C180" s="1485"/>
      <c r="D180" s="981"/>
      <c r="E180" s="991"/>
      <c r="F180" s="983"/>
      <c r="G180" s="991">
        <v>168.90000000000003</v>
      </c>
      <c r="H180" s="991">
        <v>0</v>
      </c>
      <c r="I180" s="991">
        <v>0</v>
      </c>
      <c r="J180" s="992">
        <v>0</v>
      </c>
      <c r="K180" s="992">
        <v>1.5</v>
      </c>
      <c r="L180" s="992">
        <v>10.25</v>
      </c>
      <c r="M180" s="984"/>
      <c r="N180" s="533"/>
      <c r="O180" s="533"/>
      <c r="Q180" s="534">
        <v>17</v>
      </c>
    </row>
    <row r="181" spans="1:19" ht="24.75" customHeight="1" outlineLevel="1" thickBot="1">
      <c r="A181" s="913"/>
      <c r="B181" s="993" t="s">
        <v>308</v>
      </c>
      <c r="C181" s="1539" t="s">
        <v>713</v>
      </c>
      <c r="D181" s="1539"/>
      <c r="E181" s="998"/>
      <c r="F181" s="1024"/>
      <c r="G181" s="998">
        <v>545.73</v>
      </c>
      <c r="H181" s="998">
        <v>53.807470749999993</v>
      </c>
      <c r="I181" s="998">
        <v>31.278176760000001</v>
      </c>
      <c r="J181" s="999">
        <v>64.714683405000002</v>
      </c>
      <c r="K181" s="999">
        <v>70.622107904999993</v>
      </c>
      <c r="L181" s="999">
        <v>41.390702489999995</v>
      </c>
      <c r="M181" s="1027"/>
      <c r="N181" s="533"/>
      <c r="O181" s="533"/>
      <c r="P181" s="1104">
        <v>25</v>
      </c>
      <c r="Q181" s="1104">
        <v>17</v>
      </c>
    </row>
    <row r="182" spans="1:19" ht="15.75" customHeight="1" outlineLevel="1" thickBot="1">
      <c r="A182" s="973"/>
      <c r="B182" s="974"/>
      <c r="C182" s="1065"/>
      <c r="D182" s="975"/>
      <c r="E182" s="975"/>
      <c r="F182" s="974"/>
      <c r="G182" s="975"/>
      <c r="H182" s="975"/>
      <c r="I182" s="975"/>
      <c r="J182" s="976"/>
      <c r="K182" s="976"/>
      <c r="L182" s="976"/>
      <c r="M182" s="846"/>
      <c r="N182" s="533"/>
      <c r="O182" s="533"/>
    </row>
    <row r="183" spans="1:19" ht="22.5" customHeight="1" thickBot="1">
      <c r="A183" s="1474" t="s">
        <v>304</v>
      </c>
      <c r="B183" s="1475"/>
      <c r="C183" s="1475"/>
      <c r="D183" s="932"/>
      <c r="E183" s="971"/>
      <c r="F183" s="972"/>
      <c r="G183" s="935">
        <v>437.691462</v>
      </c>
      <c r="H183" s="935">
        <v>228.35991554</v>
      </c>
      <c r="I183" s="935">
        <v>8.7515464599999788</v>
      </c>
      <c r="J183" s="936">
        <v>51.629999999999995</v>
      </c>
      <c r="K183" s="936">
        <v>3.95</v>
      </c>
      <c r="L183" s="936">
        <v>0</v>
      </c>
      <c r="M183" s="948"/>
      <c r="N183" s="533"/>
      <c r="O183" s="533"/>
    </row>
    <row r="184" spans="1:19" ht="18.75" customHeight="1" outlineLevel="1">
      <c r="A184" s="1509" t="s">
        <v>718</v>
      </c>
      <c r="B184" s="1510"/>
      <c r="C184" s="1510"/>
      <c r="D184" s="949"/>
      <c r="E184" s="977"/>
      <c r="F184" s="978"/>
      <c r="G184" s="950"/>
      <c r="H184" s="950"/>
      <c r="I184" s="950"/>
      <c r="J184" s="952"/>
      <c r="K184" s="952"/>
      <c r="L184" s="952"/>
      <c r="M184" s="953"/>
      <c r="N184" s="533"/>
      <c r="O184" s="533"/>
    </row>
    <row r="185" spans="1:19" ht="60" outlineLevel="1">
      <c r="A185" s="909">
        <v>112</v>
      </c>
      <c r="B185" s="1127" t="s">
        <v>662</v>
      </c>
      <c r="C185" s="1042" t="s">
        <v>798</v>
      </c>
      <c r="D185" s="872" t="s">
        <v>304</v>
      </c>
      <c r="E185" s="874">
        <v>178.96921699999999</v>
      </c>
      <c r="F185" s="876" t="s">
        <v>77</v>
      </c>
      <c r="G185" s="874">
        <v>178.96921699999999</v>
      </c>
      <c r="H185" s="874">
        <v>152.38839565000001</v>
      </c>
      <c r="I185" s="874">
        <v>8.2134999998118019E-4</v>
      </c>
      <c r="J185" s="920">
        <v>26.58</v>
      </c>
      <c r="K185" s="920">
        <v>0</v>
      </c>
      <c r="L185" s="920">
        <v>0</v>
      </c>
      <c r="M185" s="942" t="s">
        <v>790</v>
      </c>
      <c r="N185" s="1128" t="s">
        <v>121</v>
      </c>
      <c r="O185" s="533">
        <v>0</v>
      </c>
      <c r="P185" s="534">
        <v>1</v>
      </c>
      <c r="Q185" s="534">
        <v>0</v>
      </c>
      <c r="S185" s="964"/>
    </row>
    <row r="186" spans="1:19" ht="60" outlineLevel="1">
      <c r="A186" s="909">
        <v>113</v>
      </c>
      <c r="B186" s="1127" t="s">
        <v>663</v>
      </c>
      <c r="C186" s="1042" t="s">
        <v>757</v>
      </c>
      <c r="D186" s="872" t="s">
        <v>304</v>
      </c>
      <c r="E186" s="874">
        <v>47.79</v>
      </c>
      <c r="F186" s="876" t="s">
        <v>77</v>
      </c>
      <c r="G186" s="874">
        <v>47.79</v>
      </c>
      <c r="H186" s="874">
        <v>42.038970050000003</v>
      </c>
      <c r="I186" s="874">
        <v>5.7510299499999959</v>
      </c>
      <c r="J186" s="920">
        <v>0</v>
      </c>
      <c r="K186" s="920">
        <v>0</v>
      </c>
      <c r="L186" s="920">
        <v>0</v>
      </c>
      <c r="M186" s="942" t="s">
        <v>797</v>
      </c>
      <c r="N186" s="1128" t="s">
        <v>121</v>
      </c>
      <c r="O186" s="533">
        <v>0</v>
      </c>
      <c r="P186" s="534">
        <v>1</v>
      </c>
      <c r="Q186" s="534">
        <v>0</v>
      </c>
      <c r="S186" s="964"/>
    </row>
    <row r="187" spans="1:19" ht="60" outlineLevel="1">
      <c r="A187" s="909">
        <v>114</v>
      </c>
      <c r="B187" s="1127" t="s">
        <v>665</v>
      </c>
      <c r="C187" s="1124" t="s">
        <v>6</v>
      </c>
      <c r="D187" s="872" t="s">
        <v>304</v>
      </c>
      <c r="E187" s="874">
        <v>36.932245000000002</v>
      </c>
      <c r="F187" s="876" t="s">
        <v>77</v>
      </c>
      <c r="G187" s="874">
        <v>36.932245000000002</v>
      </c>
      <c r="H187" s="874">
        <v>33.93254984</v>
      </c>
      <c r="I187" s="874">
        <v>2.9996951600000017</v>
      </c>
      <c r="J187" s="920">
        <v>0</v>
      </c>
      <c r="K187" s="920">
        <v>0</v>
      </c>
      <c r="L187" s="920">
        <v>0</v>
      </c>
      <c r="M187" s="942" t="s">
        <v>794</v>
      </c>
      <c r="N187" s="1128" t="s">
        <v>769</v>
      </c>
      <c r="O187" s="533">
        <v>0</v>
      </c>
      <c r="P187" s="534">
        <v>1</v>
      </c>
      <c r="Q187" s="534">
        <v>0</v>
      </c>
      <c r="S187" s="964"/>
    </row>
    <row r="188" spans="1:19" ht="67.5" customHeight="1" outlineLevel="1">
      <c r="A188" s="909">
        <v>115</v>
      </c>
      <c r="B188" s="1127" t="s">
        <v>60</v>
      </c>
      <c r="C188" s="1124" t="s">
        <v>758</v>
      </c>
      <c r="D188" s="872" t="s">
        <v>304</v>
      </c>
      <c r="E188" s="874">
        <v>79</v>
      </c>
      <c r="F188" s="876" t="s">
        <v>77</v>
      </c>
      <c r="G188" s="874">
        <v>79</v>
      </c>
      <c r="H188" s="874">
        <v>0</v>
      </c>
      <c r="I188" s="874">
        <v>0</v>
      </c>
      <c r="J188" s="920">
        <v>25.05</v>
      </c>
      <c r="K188" s="920">
        <v>3.95</v>
      </c>
      <c r="L188" s="920">
        <v>0</v>
      </c>
      <c r="M188" s="942" t="s">
        <v>790</v>
      </c>
      <c r="N188" s="1128" t="s">
        <v>121</v>
      </c>
      <c r="O188" s="533">
        <v>0</v>
      </c>
      <c r="P188" s="534">
        <v>1</v>
      </c>
      <c r="Q188" s="534">
        <v>0</v>
      </c>
      <c r="S188" s="964"/>
    </row>
    <row r="189" spans="1:19" ht="15.75" customHeight="1" outlineLevel="1">
      <c r="A189" s="909"/>
      <c r="B189" s="980"/>
      <c r="C189" s="954"/>
      <c r="D189" s="872"/>
      <c r="E189" s="874"/>
      <c r="F189" s="876"/>
      <c r="G189" s="874"/>
      <c r="H189" s="920"/>
      <c r="I189" s="874"/>
      <c r="J189" s="920"/>
      <c r="K189" s="920"/>
      <c r="L189" s="920"/>
      <c r="M189" s="942"/>
      <c r="N189" s="533"/>
      <c r="O189" s="533">
        <v>0</v>
      </c>
    </row>
    <row r="190" spans="1:19" ht="15.75" customHeight="1" outlineLevel="1">
      <c r="A190" s="1518" t="s">
        <v>726</v>
      </c>
      <c r="B190" s="1519"/>
      <c r="C190" s="1519"/>
      <c r="D190" s="872"/>
      <c r="E190" s="874"/>
      <c r="F190" s="876"/>
      <c r="G190" s="874">
        <v>342.691462</v>
      </c>
      <c r="H190" s="874">
        <v>228.35991554</v>
      </c>
      <c r="I190" s="874">
        <v>8.7515464599999788</v>
      </c>
      <c r="J190" s="920">
        <v>51.629999999999995</v>
      </c>
      <c r="K190" s="920">
        <v>3.95</v>
      </c>
      <c r="L190" s="920">
        <v>0</v>
      </c>
      <c r="M190" s="942"/>
      <c r="N190" s="533"/>
      <c r="O190" s="533">
        <v>0</v>
      </c>
      <c r="P190" s="534">
        <v>4</v>
      </c>
    </row>
    <row r="191" spans="1:19" ht="15.75" customHeight="1" outlineLevel="1">
      <c r="A191" s="1518" t="s">
        <v>719</v>
      </c>
      <c r="B191" s="1519"/>
      <c r="C191" s="1519"/>
      <c r="D191" s="872"/>
      <c r="E191" s="874"/>
      <c r="F191" s="876"/>
      <c r="G191" s="874"/>
      <c r="H191" s="920"/>
      <c r="I191" s="874"/>
      <c r="J191" s="920"/>
      <c r="K191" s="920"/>
      <c r="L191" s="920"/>
      <c r="M191" s="942"/>
      <c r="N191" s="533"/>
      <c r="O191" s="533">
        <v>0</v>
      </c>
    </row>
    <row r="192" spans="1:19" ht="60" outlineLevel="1">
      <c r="A192" s="909">
        <v>116</v>
      </c>
      <c r="B192" s="876"/>
      <c r="C192" s="1042" t="s">
        <v>3</v>
      </c>
      <c r="D192" s="872" t="s">
        <v>304</v>
      </c>
      <c r="E192" s="874">
        <v>95</v>
      </c>
      <c r="F192" s="876" t="s">
        <v>77</v>
      </c>
      <c r="G192" s="874">
        <v>95</v>
      </c>
      <c r="H192" s="874">
        <v>0</v>
      </c>
      <c r="I192" s="874">
        <v>0</v>
      </c>
      <c r="J192" s="920">
        <v>0</v>
      </c>
      <c r="K192" s="920">
        <v>0</v>
      </c>
      <c r="L192" s="920">
        <v>0</v>
      </c>
      <c r="M192" s="942" t="s">
        <v>647</v>
      </c>
      <c r="N192" s="570" t="s">
        <v>769</v>
      </c>
      <c r="O192" s="533">
        <v>0</v>
      </c>
      <c r="P192" s="534">
        <v>0</v>
      </c>
      <c r="Q192" s="534">
        <v>1</v>
      </c>
    </row>
    <row r="193" spans="1:19" ht="15.75" customHeight="1" outlineLevel="1">
      <c r="A193" s="909"/>
      <c r="B193" s="954"/>
      <c r="C193" s="954"/>
      <c r="D193" s="872"/>
      <c r="E193" s="979"/>
      <c r="F193" s="876"/>
      <c r="G193" s="874"/>
      <c r="H193" s="896"/>
      <c r="I193" s="979"/>
      <c r="J193" s="896"/>
      <c r="K193" s="896"/>
      <c r="L193" s="896"/>
      <c r="M193" s="942"/>
      <c r="N193" s="533"/>
      <c r="O193" s="533">
        <v>0</v>
      </c>
    </row>
    <row r="194" spans="1:19" ht="24.75" customHeight="1" outlineLevel="1" thickBot="1">
      <c r="A194" s="1484" t="s">
        <v>109</v>
      </c>
      <c r="B194" s="1485"/>
      <c r="C194" s="1485"/>
      <c r="D194" s="1129"/>
      <c r="E194" s="1130"/>
      <c r="F194" s="1131"/>
      <c r="G194" s="1132">
        <v>95</v>
      </c>
      <c r="H194" s="1132">
        <v>0</v>
      </c>
      <c r="I194" s="1132">
        <v>0</v>
      </c>
      <c r="J194" s="1133">
        <v>0</v>
      </c>
      <c r="K194" s="1133">
        <v>0</v>
      </c>
      <c r="L194" s="1133">
        <v>0</v>
      </c>
      <c r="M194" s="1134"/>
      <c r="N194" s="533"/>
      <c r="O194" s="533">
        <v>0</v>
      </c>
      <c r="Q194" s="534">
        <v>1</v>
      </c>
    </row>
    <row r="195" spans="1:19" ht="28.5" customHeight="1" outlineLevel="1" thickBot="1">
      <c r="A195" s="1135"/>
      <c r="B195" s="1136" t="s">
        <v>308</v>
      </c>
      <c r="C195" s="1137" t="s">
        <v>304</v>
      </c>
      <c r="D195" s="998"/>
      <c r="E195" s="998"/>
      <c r="F195" s="1024"/>
      <c r="G195" s="998">
        <v>437.691462</v>
      </c>
      <c r="H195" s="998">
        <v>228.35991554</v>
      </c>
      <c r="I195" s="998">
        <v>8.7515464599999788</v>
      </c>
      <c r="J195" s="999">
        <v>51.629999999999995</v>
      </c>
      <c r="K195" s="999">
        <v>3.95</v>
      </c>
      <c r="L195" s="999">
        <v>0</v>
      </c>
      <c r="M195" s="1027"/>
      <c r="N195" s="533"/>
      <c r="O195" s="533"/>
      <c r="P195" s="1104">
        <v>4</v>
      </c>
      <c r="Q195" s="1104">
        <v>1</v>
      </c>
      <c r="R195" s="1104"/>
      <c r="S195" s="1104"/>
    </row>
    <row r="196" spans="1:19" ht="15.75" hidden="1" customHeight="1" outlineLevel="1" thickBot="1">
      <c r="A196" s="911"/>
      <c r="B196" s="985"/>
      <c r="C196" s="562"/>
      <c r="D196" s="1138"/>
      <c r="E196" s="1139"/>
      <c r="F196" s="547"/>
      <c r="G196" s="542"/>
      <c r="H196" s="552"/>
      <c r="I196" s="542"/>
      <c r="J196" s="1140"/>
      <c r="K196" s="961"/>
      <c r="L196" s="552"/>
      <c r="M196" s="846"/>
      <c r="N196" s="533"/>
      <c r="O196" s="533">
        <v>0</v>
      </c>
    </row>
    <row r="197" spans="1:19" ht="18" customHeight="1" outlineLevel="1" thickBot="1">
      <c r="A197" s="1141"/>
      <c r="B197" s="1142"/>
      <c r="C197" s="1143"/>
      <c r="D197" s="1144"/>
      <c r="E197" s="1145"/>
      <c r="F197" s="1146"/>
      <c r="G197" s="1147"/>
      <c r="H197" s="1148"/>
      <c r="I197" s="1149"/>
      <c r="J197" s="1150"/>
      <c r="K197" s="1148"/>
      <c r="L197" s="1151"/>
      <c r="M197" s="846"/>
      <c r="N197" s="533"/>
      <c r="O197" s="533">
        <v>0</v>
      </c>
    </row>
    <row r="198" spans="1:19" ht="25.5" customHeight="1" thickBot="1">
      <c r="A198" s="1474" t="s">
        <v>714</v>
      </c>
      <c r="B198" s="1475"/>
      <c r="C198" s="1475"/>
      <c r="D198" s="932"/>
      <c r="E198" s="932"/>
      <c r="F198" s="932"/>
      <c r="G198" s="935">
        <v>139.8246</v>
      </c>
      <c r="H198" s="935">
        <v>10.1416</v>
      </c>
      <c r="I198" s="935">
        <v>0</v>
      </c>
      <c r="J198" s="936">
        <v>3</v>
      </c>
      <c r="K198" s="936">
        <v>12.5</v>
      </c>
      <c r="L198" s="936">
        <v>22.5</v>
      </c>
      <c r="M198" s="948"/>
      <c r="N198" s="533"/>
      <c r="O198" s="533"/>
    </row>
    <row r="199" spans="1:19" ht="18.75" customHeight="1" outlineLevel="1">
      <c r="A199" s="1509" t="s">
        <v>718</v>
      </c>
      <c r="B199" s="1510"/>
      <c r="C199" s="1510"/>
      <c r="D199" s="949"/>
      <c r="E199" s="949"/>
      <c r="F199" s="949"/>
      <c r="G199" s="950"/>
      <c r="H199" s="950"/>
      <c r="I199" s="1152"/>
      <c r="J199" s="1153"/>
      <c r="K199" s="952"/>
      <c r="L199" s="1154"/>
      <c r="M199" s="1155"/>
      <c r="N199" s="533"/>
      <c r="O199" s="533">
        <v>0</v>
      </c>
    </row>
    <row r="200" spans="1:19" ht="60" outlineLevel="1">
      <c r="A200" s="1156">
        <v>117</v>
      </c>
      <c r="B200" s="876" t="s">
        <v>682</v>
      </c>
      <c r="C200" s="875" t="s">
        <v>656</v>
      </c>
      <c r="D200" s="872" t="s">
        <v>714</v>
      </c>
      <c r="E200" s="874">
        <v>10.1416</v>
      </c>
      <c r="F200" s="876" t="s">
        <v>77</v>
      </c>
      <c r="G200" s="874">
        <v>10.1416</v>
      </c>
      <c r="H200" s="874">
        <v>10.1416</v>
      </c>
      <c r="I200" s="874">
        <v>0</v>
      </c>
      <c r="J200" s="920">
        <v>0</v>
      </c>
      <c r="K200" s="920">
        <v>0</v>
      </c>
      <c r="L200" s="920">
        <v>0</v>
      </c>
      <c r="M200" s="942" t="s">
        <v>790</v>
      </c>
      <c r="N200" s="570" t="s">
        <v>121</v>
      </c>
      <c r="O200" s="533">
        <v>0</v>
      </c>
      <c r="P200" s="534">
        <v>1</v>
      </c>
      <c r="Q200" s="534">
        <v>0</v>
      </c>
    </row>
    <row r="201" spans="1:19" ht="47.25" outlineLevel="1">
      <c r="A201" s="1156">
        <v>118</v>
      </c>
      <c r="B201" s="876" t="s">
        <v>698</v>
      </c>
      <c r="C201" s="1107" t="s">
        <v>764</v>
      </c>
      <c r="D201" s="872" t="s">
        <v>714</v>
      </c>
      <c r="E201" s="874">
        <v>70</v>
      </c>
      <c r="F201" s="876" t="s">
        <v>195</v>
      </c>
      <c r="G201" s="874">
        <v>81.683000000000007</v>
      </c>
      <c r="H201" s="874">
        <v>0</v>
      </c>
      <c r="I201" s="874">
        <v>0</v>
      </c>
      <c r="J201" s="920">
        <v>3</v>
      </c>
      <c r="K201" s="920">
        <v>12</v>
      </c>
      <c r="L201" s="920">
        <v>20</v>
      </c>
      <c r="M201" s="942" t="s">
        <v>790</v>
      </c>
      <c r="N201" s="570" t="s">
        <v>121</v>
      </c>
      <c r="O201" s="533">
        <v>0</v>
      </c>
      <c r="P201" s="534">
        <v>1</v>
      </c>
      <c r="Q201" s="534">
        <v>0</v>
      </c>
    </row>
    <row r="202" spans="1:19" ht="15" customHeight="1" outlineLevel="1">
      <c r="A202" s="909"/>
      <c r="B202" s="954"/>
      <c r="C202" s="954"/>
      <c r="D202" s="872"/>
      <c r="E202" s="941"/>
      <c r="F202" s="876"/>
      <c r="G202" s="874"/>
      <c r="H202" s="874"/>
      <c r="I202" s="874"/>
      <c r="J202" s="920"/>
      <c r="K202" s="920"/>
      <c r="L202" s="920"/>
      <c r="M202" s="987"/>
      <c r="N202" s="533"/>
      <c r="O202" s="533">
        <v>0</v>
      </c>
    </row>
    <row r="203" spans="1:19" ht="15.75" customHeight="1" outlineLevel="1">
      <c r="A203" s="1518" t="s">
        <v>108</v>
      </c>
      <c r="B203" s="1519"/>
      <c r="C203" s="1519"/>
      <c r="D203" s="872"/>
      <c r="E203" s="941"/>
      <c r="F203" s="876"/>
      <c r="G203" s="874">
        <v>91.824600000000004</v>
      </c>
      <c r="H203" s="874">
        <v>10.1416</v>
      </c>
      <c r="I203" s="874">
        <v>0</v>
      </c>
      <c r="J203" s="920">
        <v>3</v>
      </c>
      <c r="K203" s="920">
        <v>12</v>
      </c>
      <c r="L203" s="920">
        <v>20</v>
      </c>
      <c r="M203" s="987"/>
      <c r="N203" s="533"/>
      <c r="O203" s="533">
        <v>0</v>
      </c>
      <c r="P203" s="534">
        <v>2</v>
      </c>
    </row>
    <row r="204" spans="1:19" ht="15.75" customHeight="1" outlineLevel="1">
      <c r="A204" s="1518" t="s">
        <v>719</v>
      </c>
      <c r="B204" s="1519"/>
      <c r="C204" s="1519"/>
      <c r="D204" s="872"/>
      <c r="E204" s="954"/>
      <c r="F204" s="876"/>
      <c r="G204" s="874"/>
      <c r="H204" s="874"/>
      <c r="I204" s="874"/>
      <c r="J204" s="920"/>
      <c r="K204" s="920"/>
      <c r="L204" s="920"/>
      <c r="M204" s="987"/>
      <c r="N204" s="533"/>
      <c r="O204" s="533">
        <v>0</v>
      </c>
    </row>
    <row r="205" spans="1:19" ht="60" outlineLevel="1">
      <c r="A205" s="908">
        <v>119</v>
      </c>
      <c r="B205" s="1100"/>
      <c r="C205" s="944" t="s">
        <v>752</v>
      </c>
      <c r="D205" s="872" t="s">
        <v>714</v>
      </c>
      <c r="E205" s="941">
        <v>10</v>
      </c>
      <c r="F205" s="876" t="s">
        <v>77</v>
      </c>
      <c r="G205" s="874">
        <v>10</v>
      </c>
      <c r="H205" s="874">
        <v>0</v>
      </c>
      <c r="I205" s="874">
        <v>0</v>
      </c>
      <c r="J205" s="920">
        <v>0</v>
      </c>
      <c r="K205" s="920">
        <v>0</v>
      </c>
      <c r="L205" s="920">
        <v>0</v>
      </c>
      <c r="M205" s="987" t="s">
        <v>791</v>
      </c>
      <c r="N205" s="533" t="s">
        <v>307</v>
      </c>
      <c r="O205" s="533">
        <v>0</v>
      </c>
      <c r="P205" s="534">
        <v>0</v>
      </c>
      <c r="Q205" s="534">
        <v>1</v>
      </c>
    </row>
    <row r="206" spans="1:19" ht="63.75" customHeight="1" outlineLevel="1">
      <c r="A206" s="908">
        <v>120</v>
      </c>
      <c r="B206" s="1100"/>
      <c r="C206" s="944" t="s">
        <v>810</v>
      </c>
      <c r="D206" s="872" t="s">
        <v>714</v>
      </c>
      <c r="E206" s="941">
        <v>38</v>
      </c>
      <c r="F206" s="876" t="s">
        <v>77</v>
      </c>
      <c r="G206" s="874">
        <v>38</v>
      </c>
      <c r="H206" s="874">
        <v>0</v>
      </c>
      <c r="I206" s="874">
        <v>0</v>
      </c>
      <c r="J206" s="920">
        <v>0</v>
      </c>
      <c r="K206" s="920">
        <v>0.5</v>
      </c>
      <c r="L206" s="920">
        <v>2.5</v>
      </c>
      <c r="M206" s="987" t="s">
        <v>717</v>
      </c>
      <c r="N206" s="533" t="s">
        <v>121</v>
      </c>
      <c r="O206" s="533">
        <v>0</v>
      </c>
      <c r="P206" s="534">
        <v>0</v>
      </c>
      <c r="Q206" s="534">
        <v>1</v>
      </c>
    </row>
    <row r="207" spans="1:19" ht="15.75" customHeight="1" outlineLevel="1">
      <c r="A207" s="909"/>
      <c r="B207" s="1033"/>
      <c r="C207" s="954"/>
      <c r="D207" s="872"/>
      <c r="E207" s="954"/>
      <c r="F207" s="876"/>
      <c r="G207" s="874"/>
      <c r="H207" s="920"/>
      <c r="I207" s="874"/>
      <c r="J207" s="920"/>
      <c r="K207" s="920"/>
      <c r="L207" s="920"/>
      <c r="M207" s="987"/>
      <c r="N207" s="533"/>
      <c r="O207" s="533">
        <v>0</v>
      </c>
    </row>
    <row r="208" spans="1:19" ht="15.75" customHeight="1" outlineLevel="1" thickBot="1">
      <c r="A208" s="989"/>
      <c r="B208" s="1520" t="s">
        <v>109</v>
      </c>
      <c r="C208" s="1521"/>
      <c r="D208" s="1157"/>
      <c r="E208" s="990"/>
      <c r="F208" s="982"/>
      <c r="G208" s="991">
        <v>48</v>
      </c>
      <c r="H208" s="991">
        <v>0</v>
      </c>
      <c r="I208" s="991">
        <v>0</v>
      </c>
      <c r="J208" s="992">
        <v>0</v>
      </c>
      <c r="K208" s="992">
        <v>0.5</v>
      </c>
      <c r="L208" s="1158">
        <v>2.5</v>
      </c>
      <c r="M208" s="1159"/>
      <c r="N208" s="533"/>
      <c r="O208" s="533">
        <v>0</v>
      </c>
      <c r="Q208" s="534">
        <v>2</v>
      </c>
    </row>
    <row r="209" spans="1:17" ht="24.75" customHeight="1" outlineLevel="1" thickBot="1">
      <c r="A209" s="1160"/>
      <c r="B209" s="1161" t="s">
        <v>308</v>
      </c>
      <c r="C209" s="1162" t="s">
        <v>714</v>
      </c>
      <c r="D209" s="1162"/>
      <c r="E209" s="1163"/>
      <c r="F209" s="1164"/>
      <c r="G209" s="1165">
        <v>139.8246</v>
      </c>
      <c r="H209" s="1166">
        <v>10.1416</v>
      </c>
      <c r="I209" s="1167">
        <v>0</v>
      </c>
      <c r="J209" s="1168">
        <v>3</v>
      </c>
      <c r="K209" s="1169">
        <v>12.5</v>
      </c>
      <c r="L209" s="1170">
        <v>22.5</v>
      </c>
      <c r="M209" s="1171"/>
      <c r="N209" s="533"/>
      <c r="O209" s="533"/>
      <c r="P209" s="1104">
        <v>2</v>
      </c>
      <c r="Q209" s="1104">
        <v>2</v>
      </c>
    </row>
    <row r="210" spans="1:17" ht="14.25" customHeight="1" outlineLevel="1" thickBot="1">
      <c r="A210" s="1172"/>
      <c r="B210" s="1173"/>
      <c r="C210" s="1174"/>
      <c r="D210" s="1174"/>
      <c r="E210" s="1175"/>
      <c r="F210" s="1176"/>
      <c r="G210" s="975"/>
      <c r="H210" s="1177"/>
      <c r="I210" s="1177"/>
      <c r="J210" s="976"/>
      <c r="K210" s="1178"/>
      <c r="L210" s="1178"/>
      <c r="M210" s="1067"/>
      <c r="N210" s="533"/>
      <c r="O210" s="533">
        <v>0</v>
      </c>
    </row>
    <row r="211" spans="1:17" ht="41.25" customHeight="1" thickBot="1">
      <c r="A211" s="1474" t="s">
        <v>4</v>
      </c>
      <c r="B211" s="1475"/>
      <c r="C211" s="1475"/>
      <c r="D211" s="994"/>
      <c r="E211" s="994"/>
      <c r="F211" s="995"/>
      <c r="G211" s="935">
        <v>80</v>
      </c>
      <c r="H211" s="935">
        <v>20</v>
      </c>
      <c r="I211" s="935">
        <v>0</v>
      </c>
      <c r="J211" s="936">
        <v>1</v>
      </c>
      <c r="K211" s="936">
        <v>6</v>
      </c>
      <c r="L211" s="936">
        <v>8</v>
      </c>
      <c r="M211" s="948"/>
      <c r="N211" s="533"/>
      <c r="O211" s="533"/>
    </row>
    <row r="212" spans="1:17" ht="22.5" customHeight="1" outlineLevel="1">
      <c r="A212" s="1476" t="s">
        <v>718</v>
      </c>
      <c r="B212" s="1477"/>
      <c r="C212" s="1478"/>
      <c r="D212" s="1179"/>
      <c r="E212" s="1179"/>
      <c r="F212" s="1180"/>
      <c r="G212" s="1181"/>
      <c r="H212" s="1181"/>
      <c r="I212" s="1181"/>
      <c r="J212" s="1182"/>
      <c r="K212" s="1183"/>
      <c r="L212" s="1183"/>
      <c r="M212" s="1038"/>
      <c r="N212" s="1184"/>
      <c r="O212" s="1184"/>
    </row>
    <row r="213" spans="1:17" ht="75" outlineLevel="1">
      <c r="A213" s="1185">
        <v>121</v>
      </c>
      <c r="B213" s="1186" t="s">
        <v>64</v>
      </c>
      <c r="C213" s="1187" t="s">
        <v>641</v>
      </c>
      <c r="D213" s="1188" t="s">
        <v>4</v>
      </c>
      <c r="E213" s="1189">
        <v>40</v>
      </c>
      <c r="F213" s="876" t="s">
        <v>77</v>
      </c>
      <c r="G213" s="1190">
        <v>40</v>
      </c>
      <c r="H213" s="1191">
        <v>20</v>
      </c>
      <c r="I213" s="1190">
        <v>0</v>
      </c>
      <c r="J213" s="1032">
        <v>0</v>
      </c>
      <c r="K213" s="1191">
        <v>0</v>
      </c>
      <c r="L213" s="1191">
        <v>0</v>
      </c>
      <c r="M213" s="1038" t="s">
        <v>648</v>
      </c>
      <c r="N213" s="1193" t="s">
        <v>638</v>
      </c>
      <c r="O213" s="966">
        <v>0</v>
      </c>
      <c r="P213" s="534">
        <v>1</v>
      </c>
      <c r="Q213" s="534">
        <v>0</v>
      </c>
    </row>
    <row r="214" spans="1:17" ht="78" customHeight="1" outlineLevel="1">
      <c r="A214" s="1185">
        <v>122</v>
      </c>
      <c r="B214" s="1194"/>
      <c r="C214" s="1195" t="s">
        <v>800</v>
      </c>
      <c r="D214" s="1188" t="s">
        <v>4</v>
      </c>
      <c r="E214" s="1189">
        <v>40</v>
      </c>
      <c r="F214" s="876" t="s">
        <v>77</v>
      </c>
      <c r="G214" s="1190">
        <v>40</v>
      </c>
      <c r="H214" s="1191">
        <v>0</v>
      </c>
      <c r="I214" s="1190">
        <v>0</v>
      </c>
      <c r="J214" s="1032">
        <v>1</v>
      </c>
      <c r="K214" s="1191">
        <v>6</v>
      </c>
      <c r="L214" s="1191">
        <v>8</v>
      </c>
      <c r="M214" s="1038" t="s">
        <v>717</v>
      </c>
      <c r="N214" s="1193" t="s">
        <v>121</v>
      </c>
      <c r="O214" s="966">
        <v>0</v>
      </c>
      <c r="P214" s="534">
        <v>1</v>
      </c>
      <c r="Q214" s="534">
        <v>0</v>
      </c>
    </row>
    <row r="215" spans="1:17" ht="15.75" customHeight="1" outlineLevel="1">
      <c r="A215" s="1196"/>
      <c r="B215" s="1188"/>
      <c r="C215" s="1188"/>
      <c r="D215" s="1188"/>
      <c r="E215" s="1188"/>
      <c r="F215" s="1188"/>
      <c r="G215" s="1188"/>
      <c r="H215" s="1188"/>
      <c r="I215" s="1188"/>
      <c r="J215" s="1197"/>
      <c r="K215" s="1197"/>
      <c r="L215" s="1197"/>
      <c r="M215" s="1038"/>
      <c r="N215" s="1184"/>
      <c r="O215" s="1184">
        <v>0</v>
      </c>
    </row>
    <row r="216" spans="1:17" ht="26.25" customHeight="1" outlineLevel="1" thickBot="1">
      <c r="A216" s="1479" t="s">
        <v>108</v>
      </c>
      <c r="B216" s="1480"/>
      <c r="C216" s="1481"/>
      <c r="D216" s="1198"/>
      <c r="E216" s="906"/>
      <c r="F216" s="1198"/>
      <c r="G216" s="906">
        <v>80</v>
      </c>
      <c r="H216" s="906">
        <v>20</v>
      </c>
      <c r="I216" s="906">
        <v>0</v>
      </c>
      <c r="J216" s="1199">
        <v>1</v>
      </c>
      <c r="K216" s="1199">
        <v>6</v>
      </c>
      <c r="L216" s="1199">
        <v>8</v>
      </c>
      <c r="M216" s="966"/>
      <c r="N216" s="966"/>
      <c r="O216" s="966">
        <v>0</v>
      </c>
    </row>
    <row r="217" spans="1:17" ht="27.75" hidden="1" customHeight="1" outlineLevel="1">
      <c r="A217" s="1482" t="s">
        <v>719</v>
      </c>
      <c r="B217" s="1483"/>
      <c r="C217" s="1483"/>
      <c r="D217" s="1200"/>
      <c r="E217" s="1201"/>
      <c r="F217" s="1202"/>
      <c r="G217" s="1203"/>
      <c r="H217" s="1201"/>
      <c r="I217" s="1201"/>
      <c r="J217" s="1204"/>
      <c r="K217" s="1204"/>
      <c r="L217" s="1204"/>
      <c r="M217" s="1205"/>
      <c r="N217" s="533"/>
      <c r="O217" s="533">
        <v>0</v>
      </c>
    </row>
    <row r="218" spans="1:17" ht="17.25" hidden="1" customHeight="1" outlineLevel="1">
      <c r="A218" s="909"/>
      <c r="B218" s="954"/>
      <c r="C218" s="1206"/>
      <c r="D218" s="1207"/>
      <c r="E218" s="1208"/>
      <c r="F218" s="1209"/>
      <c r="G218" s="1208"/>
      <c r="H218" s="1208"/>
      <c r="I218" s="1208"/>
      <c r="J218" s="1210"/>
      <c r="K218" s="1210"/>
      <c r="L218" s="1210"/>
      <c r="M218" s="1211"/>
      <c r="N218" s="533"/>
      <c r="O218" s="533">
        <v>0</v>
      </c>
    </row>
    <row r="219" spans="1:17" ht="22.5" hidden="1" customHeight="1" outlineLevel="1" thickBot="1">
      <c r="A219" s="1484" t="s">
        <v>760</v>
      </c>
      <c r="B219" s="1485"/>
      <c r="C219" s="1485"/>
      <c r="D219" s="1212"/>
      <c r="E219" s="1213"/>
      <c r="F219" s="1214"/>
      <c r="G219" s="1213">
        <v>0</v>
      </c>
      <c r="H219" s="1213">
        <v>0</v>
      </c>
      <c r="I219" s="1213">
        <v>0</v>
      </c>
      <c r="J219" s="1215">
        <v>0</v>
      </c>
      <c r="K219" s="1215">
        <v>0</v>
      </c>
      <c r="L219" s="1215">
        <v>0</v>
      </c>
      <c r="M219" s="1216"/>
      <c r="N219" s="533"/>
      <c r="O219" s="533">
        <v>0</v>
      </c>
    </row>
    <row r="220" spans="1:17" ht="36.75" customHeight="1" outlineLevel="1" thickBot="1">
      <c r="A220" s="913"/>
      <c r="B220" s="993" t="s">
        <v>308</v>
      </c>
      <c r="C220" s="1217" t="s">
        <v>4</v>
      </c>
      <c r="D220" s="1162"/>
      <c r="E220" s="1218"/>
      <c r="F220" s="1164"/>
      <c r="G220" s="1167">
        <v>80</v>
      </c>
      <c r="H220" s="1167">
        <v>20</v>
      </c>
      <c r="I220" s="1167">
        <v>0</v>
      </c>
      <c r="J220" s="1170">
        <v>1</v>
      </c>
      <c r="K220" s="1170">
        <v>6</v>
      </c>
      <c r="L220" s="1170">
        <v>8</v>
      </c>
      <c r="M220" s="1048"/>
      <c r="N220" s="533"/>
      <c r="O220" s="533"/>
      <c r="P220" s="1104">
        <v>1</v>
      </c>
      <c r="Q220" s="1104">
        <v>0</v>
      </c>
    </row>
    <row r="221" spans="1:17" ht="19.5" customHeight="1" outlineLevel="1" thickBot="1">
      <c r="A221" s="1486"/>
      <c r="B221" s="1487"/>
      <c r="C221" s="1488"/>
      <c r="D221" s="1174"/>
      <c r="E221" s="1175"/>
      <c r="F221" s="1176"/>
      <c r="G221" s="1219"/>
      <c r="H221" s="1177"/>
      <c r="I221" s="1177"/>
      <c r="J221" s="1178"/>
      <c r="K221" s="1178"/>
      <c r="L221" s="1178"/>
      <c r="M221" s="1067"/>
      <c r="N221" s="533"/>
      <c r="O221" s="533"/>
    </row>
    <row r="222" spans="1:17" ht="40.5" customHeight="1" thickBot="1">
      <c r="A222" s="1489" t="s">
        <v>715</v>
      </c>
      <c r="B222" s="1490"/>
      <c r="C222" s="1491"/>
      <c r="D222" s="994"/>
      <c r="E222" s="994"/>
      <c r="F222" s="995"/>
      <c r="G222" s="935">
        <v>24.119182000000002</v>
      </c>
      <c r="H222" s="935">
        <v>1.59666</v>
      </c>
      <c r="I222" s="935">
        <v>2.5210220000000003</v>
      </c>
      <c r="J222" s="936">
        <v>4.8582999999999998</v>
      </c>
      <c r="K222" s="936">
        <v>6.0132000000000003</v>
      </c>
      <c r="L222" s="936">
        <v>4.1100000000000003</v>
      </c>
      <c r="M222" s="948"/>
      <c r="N222" s="533"/>
      <c r="O222" s="533"/>
    </row>
    <row r="223" spans="1:17" ht="23.25" customHeight="1" outlineLevel="1">
      <c r="A223" s="1476" t="s">
        <v>718</v>
      </c>
      <c r="B223" s="1477"/>
      <c r="C223" s="1478"/>
      <c r="D223" s="1181"/>
      <c r="E223" s="1181"/>
      <c r="F223" s="1180"/>
      <c r="G223" s="1220"/>
      <c r="H223" s="1181"/>
      <c r="I223" s="1221"/>
      <c r="J223" s="1183"/>
      <c r="K223" s="1183"/>
      <c r="L223" s="1183"/>
      <c r="M223" s="1038"/>
      <c r="N223" s="1184"/>
      <c r="O223" s="533"/>
    </row>
    <row r="224" spans="1:17" ht="60" outlineLevel="1">
      <c r="A224" s="1222">
        <v>123</v>
      </c>
      <c r="B224" s="1194">
        <v>2000001439</v>
      </c>
      <c r="C224" s="1223" t="s">
        <v>767</v>
      </c>
      <c r="D224" s="963" t="s">
        <v>715</v>
      </c>
      <c r="E224" s="1224">
        <v>6.2</v>
      </c>
      <c r="F224" s="1469" t="s">
        <v>76</v>
      </c>
      <c r="G224" s="1225">
        <v>8.7891820000000003</v>
      </c>
      <c r="H224" s="897">
        <v>1.59666</v>
      </c>
      <c r="I224" s="1225">
        <v>2.5210220000000003</v>
      </c>
      <c r="J224" s="1032">
        <v>2.6082999999999998</v>
      </c>
      <c r="K224" s="897">
        <v>2.0632000000000001</v>
      </c>
      <c r="L224" s="897">
        <v>0</v>
      </c>
      <c r="M224" s="1038" t="s">
        <v>645</v>
      </c>
      <c r="N224" s="1192" t="s">
        <v>305</v>
      </c>
      <c r="O224" s="1184">
        <v>0</v>
      </c>
      <c r="P224" s="534">
        <v>1</v>
      </c>
      <c r="Q224" s="534">
        <v>0</v>
      </c>
    </row>
    <row r="225" spans="1:17" ht="66.75" customHeight="1" outlineLevel="1">
      <c r="A225" s="1222">
        <v>124</v>
      </c>
      <c r="B225" s="1001">
        <v>2000002143</v>
      </c>
      <c r="C225" s="1002" t="s">
        <v>26</v>
      </c>
      <c r="D225" s="963" t="s">
        <v>715</v>
      </c>
      <c r="E225" s="1224">
        <v>15.33</v>
      </c>
      <c r="F225" s="876" t="s">
        <v>77</v>
      </c>
      <c r="G225" s="1225">
        <v>15.33</v>
      </c>
      <c r="H225" s="897">
        <v>0</v>
      </c>
      <c r="I225" s="1225">
        <v>0</v>
      </c>
      <c r="J225" s="1032">
        <v>2.25</v>
      </c>
      <c r="K225" s="897">
        <v>3.95</v>
      </c>
      <c r="L225" s="897">
        <v>4.1100000000000003</v>
      </c>
      <c r="M225" s="1038" t="s">
        <v>645</v>
      </c>
      <c r="N225" s="1192" t="s">
        <v>305</v>
      </c>
      <c r="O225" s="1184">
        <v>0</v>
      </c>
      <c r="P225" s="534">
        <v>1</v>
      </c>
      <c r="Q225" s="534">
        <v>0</v>
      </c>
    </row>
    <row r="226" spans="1:17" ht="18" customHeight="1" outlineLevel="1">
      <c r="A226" s="1226"/>
      <c r="B226" s="963"/>
      <c r="C226" s="963"/>
      <c r="D226" s="963"/>
      <c r="E226" s="963"/>
      <c r="F226" s="963"/>
      <c r="G226" s="1034"/>
      <c r="H226" s="1034"/>
      <c r="I226" s="1034"/>
      <c r="J226" s="1227"/>
      <c r="K226" s="1228"/>
      <c r="L226" s="1228"/>
      <c r="M226" s="1038"/>
      <c r="N226" s="1004"/>
      <c r="O226" s="966">
        <v>0</v>
      </c>
    </row>
    <row r="227" spans="1:17" ht="20.25" customHeight="1" outlineLevel="1" thickBot="1">
      <c r="A227" s="1506" t="s">
        <v>108</v>
      </c>
      <c r="B227" s="1507"/>
      <c r="C227" s="1507"/>
      <c r="D227" s="1198"/>
      <c r="E227" s="906"/>
      <c r="F227" s="1198"/>
      <c r="G227" s="905">
        <v>24.119182000000002</v>
      </c>
      <c r="H227" s="905">
        <v>1.59666</v>
      </c>
      <c r="I227" s="905">
        <v>2.5210220000000003</v>
      </c>
      <c r="J227" s="1199">
        <v>4.8582999999999998</v>
      </c>
      <c r="K227" s="921">
        <v>6.0132000000000003</v>
      </c>
      <c r="L227" s="1229">
        <v>4.1100000000000003</v>
      </c>
      <c r="M227" s="966"/>
      <c r="N227" s="966"/>
      <c r="O227" s="533">
        <v>0</v>
      </c>
    </row>
    <row r="228" spans="1:17" ht="15.75" hidden="1" customHeight="1" outlineLevel="1">
      <c r="A228" s="1492" t="s">
        <v>719</v>
      </c>
      <c r="B228" s="1493"/>
      <c r="C228" s="1493"/>
      <c r="D228" s="1077"/>
      <c r="E228" s="542"/>
      <c r="F228" s="1230"/>
      <c r="G228" s="1231"/>
      <c r="H228" s="1232"/>
      <c r="I228" s="1233"/>
      <c r="J228" s="1234"/>
      <c r="K228" s="961"/>
      <c r="L228" s="1234"/>
      <c r="M228" s="962"/>
      <c r="N228" s="533"/>
      <c r="O228" s="533">
        <v>0</v>
      </c>
    </row>
    <row r="229" spans="1:17" ht="15.75" hidden="1" customHeight="1" outlineLevel="1">
      <c r="A229" s="909"/>
      <c r="B229" s="954"/>
      <c r="C229" s="1206"/>
      <c r="D229" s="1030"/>
      <c r="E229" s="874"/>
      <c r="F229" s="1235"/>
      <c r="G229" s="1236"/>
      <c r="H229" s="1236"/>
      <c r="I229" s="1237"/>
      <c r="J229" s="1238"/>
      <c r="K229" s="1239"/>
      <c r="L229" s="1238"/>
      <c r="M229" s="1211"/>
      <c r="N229" s="533"/>
      <c r="O229" s="533">
        <v>0</v>
      </c>
    </row>
    <row r="230" spans="1:17" ht="15.75" hidden="1" customHeight="1" outlineLevel="1" thickBot="1">
      <c r="A230" s="1494" t="s">
        <v>760</v>
      </c>
      <c r="B230" s="1495"/>
      <c r="C230" s="1495"/>
      <c r="D230" s="1037"/>
      <c r="E230" s="1240"/>
      <c r="F230" s="1241"/>
      <c r="G230" s="1242">
        <v>0</v>
      </c>
      <c r="H230" s="1242">
        <v>0</v>
      </c>
      <c r="I230" s="1243">
        <v>0</v>
      </c>
      <c r="J230" s="1244">
        <v>0</v>
      </c>
      <c r="K230" s="1245">
        <v>0</v>
      </c>
      <c r="L230" s="1244">
        <v>0</v>
      </c>
      <c r="M230" s="1246"/>
      <c r="N230" s="533"/>
      <c r="O230" s="533">
        <v>0</v>
      </c>
    </row>
    <row r="231" spans="1:17" ht="44.25" customHeight="1" outlineLevel="1" thickBot="1">
      <c r="A231" s="913"/>
      <c r="B231" s="993" t="s">
        <v>308</v>
      </c>
      <c r="C231" s="1217" t="s">
        <v>715</v>
      </c>
      <c r="D231" s="1162"/>
      <c r="E231" s="1218"/>
      <c r="F231" s="1164"/>
      <c r="G231" s="1247">
        <v>24.119182000000002</v>
      </c>
      <c r="H231" s="1247">
        <v>1.59666</v>
      </c>
      <c r="I231" s="1247">
        <v>2.5210220000000003</v>
      </c>
      <c r="J231" s="1248">
        <v>4.8582999999999998</v>
      </c>
      <c r="K231" s="1170">
        <v>6.0132000000000003</v>
      </c>
      <c r="L231" s="1170">
        <v>4.1100000000000003</v>
      </c>
      <c r="M231" s="1048"/>
      <c r="N231" s="533"/>
      <c r="O231" s="533">
        <v>1</v>
      </c>
      <c r="P231" s="1104">
        <v>2</v>
      </c>
      <c r="Q231" s="1104">
        <v>0</v>
      </c>
    </row>
    <row r="232" spans="1:17" ht="18.75" customHeight="1" outlineLevel="1" thickBot="1">
      <c r="A232" s="1486"/>
      <c r="B232" s="1487"/>
      <c r="C232" s="1488"/>
      <c r="D232" s="1174"/>
      <c r="E232" s="1175"/>
      <c r="F232" s="1176"/>
      <c r="G232" s="1249"/>
      <c r="H232" s="1249"/>
      <c r="I232" s="1249"/>
      <c r="J232" s="1250"/>
      <c r="K232" s="1178"/>
      <c r="L232" s="1178"/>
      <c r="M232" s="1067"/>
      <c r="N232" s="533"/>
      <c r="O232" s="533">
        <v>0</v>
      </c>
    </row>
    <row r="233" spans="1:17" ht="44.25" customHeight="1" thickBot="1">
      <c r="A233" s="1474" t="s">
        <v>67</v>
      </c>
      <c r="B233" s="1475"/>
      <c r="C233" s="1475"/>
      <c r="D233" s="994"/>
      <c r="E233" s="994"/>
      <c r="F233" s="995"/>
      <c r="G233" s="935">
        <v>87.5</v>
      </c>
      <c r="H233" s="935">
        <v>6.8750000000000006E-2</v>
      </c>
      <c r="I233" s="935">
        <v>8.1621086900000002</v>
      </c>
      <c r="J233" s="936">
        <v>20.631533404999999</v>
      </c>
      <c r="K233" s="936">
        <v>18.637607904999999</v>
      </c>
      <c r="L233" s="936">
        <v>10</v>
      </c>
      <c r="M233" s="932"/>
      <c r="N233" s="533"/>
      <c r="O233" s="533"/>
    </row>
    <row r="234" spans="1:17" ht="17.25" customHeight="1" outlineLevel="1">
      <c r="A234" s="1476" t="s">
        <v>718</v>
      </c>
      <c r="B234" s="1477"/>
      <c r="C234" s="1478"/>
      <c r="D234" s="1181"/>
      <c r="E234" s="1181"/>
      <c r="F234" s="1180"/>
      <c r="G234" s="1221"/>
      <c r="H234" s="1221"/>
      <c r="I234" s="1221"/>
      <c r="J234" s="1251"/>
      <c r="K234" s="1183"/>
      <c r="L234" s="1183"/>
      <c r="M234" s="1038"/>
      <c r="N234" s="1184"/>
      <c r="O234" s="533"/>
    </row>
    <row r="235" spans="1:17" ht="75" outlineLevel="1">
      <c r="A235" s="1222">
        <v>125</v>
      </c>
      <c r="B235" s="1252" t="s">
        <v>701</v>
      </c>
      <c r="C235" s="1223" t="s">
        <v>5</v>
      </c>
      <c r="D235" s="1188" t="s">
        <v>690</v>
      </c>
      <c r="E235" s="1188">
        <v>27.5</v>
      </c>
      <c r="F235" s="876" t="s">
        <v>77</v>
      </c>
      <c r="G235" s="1253">
        <v>27.5</v>
      </c>
      <c r="H235" s="1254">
        <v>6.8750000000000006E-2</v>
      </c>
      <c r="I235" s="1253">
        <v>8.1621086900000002</v>
      </c>
      <c r="J235" s="1254">
        <v>10.631533405000001</v>
      </c>
      <c r="K235" s="1191">
        <v>8.6376079049999994</v>
      </c>
      <c r="L235" s="1191">
        <v>0</v>
      </c>
      <c r="M235" s="1038" t="s">
        <v>647</v>
      </c>
      <c r="N235" s="1192" t="s">
        <v>769</v>
      </c>
      <c r="O235" s="533">
        <v>0</v>
      </c>
      <c r="P235" s="534">
        <v>1</v>
      </c>
      <c r="Q235" s="534">
        <v>0</v>
      </c>
    </row>
    <row r="236" spans="1:17" ht="65.25" customHeight="1" outlineLevel="1">
      <c r="A236" s="1222">
        <v>126</v>
      </c>
      <c r="B236" s="1252" t="s">
        <v>25</v>
      </c>
      <c r="C236" s="1195" t="s">
        <v>800</v>
      </c>
      <c r="D236" s="1188" t="s">
        <v>690</v>
      </c>
      <c r="E236" s="1255">
        <v>60</v>
      </c>
      <c r="F236" s="876" t="s">
        <v>77</v>
      </c>
      <c r="G236" s="1253">
        <v>60</v>
      </c>
      <c r="H236" s="1254">
        <v>0</v>
      </c>
      <c r="I236" s="1253">
        <v>0</v>
      </c>
      <c r="J236" s="1254">
        <v>10</v>
      </c>
      <c r="K236" s="1191">
        <v>10</v>
      </c>
      <c r="L236" s="1191">
        <v>10</v>
      </c>
      <c r="M236" s="1038" t="s">
        <v>717</v>
      </c>
      <c r="N236" s="1192" t="s">
        <v>121</v>
      </c>
      <c r="O236" s="533">
        <v>0</v>
      </c>
      <c r="P236" s="534">
        <v>1</v>
      </c>
      <c r="Q236" s="534">
        <v>0</v>
      </c>
    </row>
    <row r="237" spans="1:17" outlineLevel="1">
      <c r="A237" s="1226"/>
      <c r="B237" s="1034"/>
      <c r="C237" s="1034"/>
      <c r="D237" s="1034"/>
      <c r="E237" s="1188"/>
      <c r="F237" s="1188"/>
      <c r="G237" s="1256"/>
      <c r="H237" s="1256"/>
      <c r="I237" s="1256"/>
      <c r="J237" s="1257"/>
      <c r="K237" s="1197"/>
      <c r="L237" s="1197"/>
      <c r="M237" s="1038"/>
      <c r="N237" s="1038"/>
      <c r="O237" s="1184">
        <v>0</v>
      </c>
    </row>
    <row r="238" spans="1:17" ht="15.75" customHeight="1" outlineLevel="1" thickBot="1">
      <c r="A238" s="1497" t="s">
        <v>108</v>
      </c>
      <c r="B238" s="1498"/>
      <c r="C238" s="1499"/>
      <c r="D238" s="1188"/>
      <c r="E238" s="1190"/>
      <c r="F238" s="1188"/>
      <c r="G238" s="1253">
        <v>87.5</v>
      </c>
      <c r="H238" s="1253">
        <v>6.8750000000000006E-2</v>
      </c>
      <c r="I238" s="1253">
        <v>8.1621086900000002</v>
      </c>
      <c r="J238" s="1254">
        <v>20.631533404999999</v>
      </c>
      <c r="K238" s="1191">
        <v>18.637607904999999</v>
      </c>
      <c r="L238" s="1191">
        <v>10</v>
      </c>
      <c r="M238" s="1038"/>
      <c r="N238" s="1038"/>
      <c r="O238" s="966">
        <v>0</v>
      </c>
      <c r="P238" s="534">
        <v>2</v>
      </c>
    </row>
    <row r="239" spans="1:17" ht="27.75" hidden="1" customHeight="1" outlineLevel="1">
      <c r="A239" s="1497" t="s">
        <v>719</v>
      </c>
      <c r="B239" s="1498"/>
      <c r="C239" s="1498"/>
      <c r="D239" s="963"/>
      <c r="E239" s="1258"/>
      <c r="F239" s="963"/>
      <c r="G239" s="1225"/>
      <c r="H239" s="1225"/>
      <c r="I239" s="1225"/>
      <c r="J239" s="897"/>
      <c r="K239" s="1032"/>
      <c r="L239" s="1032"/>
      <c r="M239" s="1004"/>
      <c r="N239" s="1004"/>
      <c r="O239" s="533">
        <v>0</v>
      </c>
    </row>
    <row r="240" spans="1:17" ht="14.25" hidden="1" customHeight="1" outlineLevel="1">
      <c r="A240" s="1185"/>
      <c r="B240" s="1259"/>
      <c r="C240" s="1259"/>
      <c r="D240" s="1034"/>
      <c r="E240" s="1225"/>
      <c r="F240" s="1260"/>
      <c r="G240" s="1253"/>
      <c r="H240" s="1253"/>
      <c r="I240" s="1258"/>
      <c r="J240" s="897"/>
      <c r="K240" s="1254"/>
      <c r="L240" s="1191"/>
      <c r="M240" s="1038"/>
      <c r="N240" s="1038"/>
      <c r="O240" s="1184">
        <v>0</v>
      </c>
    </row>
    <row r="241" spans="1:17" ht="18.75" hidden="1" customHeight="1" outlineLevel="1" thickBot="1">
      <c r="A241" s="1506" t="s">
        <v>760</v>
      </c>
      <c r="B241" s="1507"/>
      <c r="C241" s="1508"/>
      <c r="D241" s="1144"/>
      <c r="E241" s="1232"/>
      <c r="F241" s="1144"/>
      <c r="G241" s="1232">
        <v>0</v>
      </c>
      <c r="H241" s="1232">
        <v>0</v>
      </c>
      <c r="I241" s="1261">
        <v>0</v>
      </c>
      <c r="J241" s="1262">
        <v>0</v>
      </c>
      <c r="K241" s="1262">
        <v>0</v>
      </c>
      <c r="L241" s="1262">
        <v>0</v>
      </c>
      <c r="M241" s="846"/>
      <c r="N241" s="846"/>
      <c r="O241" s="966">
        <v>0</v>
      </c>
      <c r="Q241" s="534">
        <v>0</v>
      </c>
    </row>
    <row r="242" spans="1:17" ht="30.75" customHeight="1" outlineLevel="1" thickBot="1">
      <c r="A242" s="1263"/>
      <c r="B242" s="1161" t="s">
        <v>308</v>
      </c>
      <c r="C242" s="1163" t="s">
        <v>67</v>
      </c>
      <c r="D242" s="1162"/>
      <c r="E242" s="1264"/>
      <c r="F242" s="1164"/>
      <c r="G242" s="1247">
        <v>87.5</v>
      </c>
      <c r="H242" s="1167">
        <v>6.8750000000000006E-2</v>
      </c>
      <c r="I242" s="1167">
        <v>8.1621086900000002</v>
      </c>
      <c r="J242" s="1248">
        <v>20.631533404999999</v>
      </c>
      <c r="K242" s="1248">
        <v>18.637607904999999</v>
      </c>
      <c r="L242" s="1248">
        <v>10</v>
      </c>
      <c r="M242" s="1048"/>
      <c r="N242" s="948"/>
      <c r="O242" s="533">
        <v>1</v>
      </c>
      <c r="P242" s="1104">
        <v>2</v>
      </c>
      <c r="Q242" s="1104">
        <v>0</v>
      </c>
    </row>
    <row r="243" spans="1:17" ht="16.5" customHeight="1" outlineLevel="1" thickBot="1">
      <c r="A243" s="1503"/>
      <c r="B243" s="1504"/>
      <c r="C243" s="1505"/>
      <c r="D243" s="1174"/>
      <c r="E243" s="1265"/>
      <c r="F243" s="1176"/>
      <c r="G243" s="1249"/>
      <c r="H243" s="1177"/>
      <c r="I243" s="1177"/>
      <c r="J243" s="1250"/>
      <c r="K243" s="1250"/>
      <c r="L243" s="1250"/>
      <c r="M243" s="1067"/>
      <c r="N243" s="846"/>
      <c r="O243" s="533">
        <v>0</v>
      </c>
    </row>
    <row r="244" spans="1:17" ht="31.5" customHeight="1" thickBot="1">
      <c r="A244" s="1474" t="s">
        <v>619</v>
      </c>
      <c r="B244" s="1475"/>
      <c r="C244" s="1475"/>
      <c r="D244" s="994"/>
      <c r="E244" s="994"/>
      <c r="F244" s="995"/>
      <c r="G244" s="935">
        <v>983.9</v>
      </c>
      <c r="H244" s="935">
        <v>500</v>
      </c>
      <c r="I244" s="1266">
        <v>0</v>
      </c>
      <c r="J244" s="936">
        <v>0</v>
      </c>
      <c r="K244" s="936">
        <v>8.4499999999999993</v>
      </c>
      <c r="L244" s="936">
        <v>25.799999999999997</v>
      </c>
      <c r="M244" s="932"/>
      <c r="N244" s="948"/>
      <c r="O244" s="533"/>
    </row>
    <row r="245" spans="1:17" ht="23.25" customHeight="1" outlineLevel="1">
      <c r="A245" s="1476" t="s">
        <v>718</v>
      </c>
      <c r="B245" s="1477"/>
      <c r="C245" s="1478"/>
      <c r="D245" s="1221"/>
      <c r="E245" s="1221"/>
      <c r="F245" s="1180"/>
      <c r="G245" s="1221"/>
      <c r="H245" s="1181"/>
      <c r="I245" s="1181"/>
      <c r="J245" s="1251"/>
      <c r="K245" s="1251"/>
      <c r="L245" s="1251"/>
      <c r="M245" s="1038"/>
      <c r="N245" s="1038"/>
      <c r="O245" s="533"/>
    </row>
    <row r="246" spans="1:17" ht="63.75" customHeight="1" outlineLevel="1">
      <c r="A246" s="1226">
        <v>127</v>
      </c>
      <c r="B246" s="1465" t="s">
        <v>61</v>
      </c>
      <c r="C246" s="1267" t="s">
        <v>759</v>
      </c>
      <c r="D246" s="963" t="s">
        <v>619</v>
      </c>
      <c r="E246" s="1256">
        <v>500</v>
      </c>
      <c r="F246" s="876" t="s">
        <v>77</v>
      </c>
      <c r="G246" s="1227">
        <v>500</v>
      </c>
      <c r="H246" s="1188">
        <v>500</v>
      </c>
      <c r="I246" s="1197">
        <v>0</v>
      </c>
      <c r="J246" s="1257">
        <v>0</v>
      </c>
      <c r="K246" s="1197">
        <v>0</v>
      </c>
      <c r="L246" s="1257">
        <v>0</v>
      </c>
      <c r="M246" s="1038" t="s">
        <v>648</v>
      </c>
      <c r="N246" s="1184" t="s">
        <v>121</v>
      </c>
      <c r="O246" s="533">
        <v>0</v>
      </c>
      <c r="P246" s="534">
        <v>1</v>
      </c>
      <c r="Q246" s="534">
        <v>0</v>
      </c>
    </row>
    <row r="247" spans="1:17" ht="21.75" customHeight="1" outlineLevel="1">
      <c r="A247" s="1497" t="s">
        <v>108</v>
      </c>
      <c r="B247" s="1498"/>
      <c r="C247" s="1499"/>
      <c r="D247" s="963"/>
      <c r="E247" s="1225"/>
      <c r="F247" s="1034"/>
      <c r="G247" s="1258">
        <v>500</v>
      </c>
      <c r="H247" s="1258">
        <v>500</v>
      </c>
      <c r="I247" s="1258">
        <v>0</v>
      </c>
      <c r="J247" s="897">
        <v>0</v>
      </c>
      <c r="K247" s="1032">
        <v>0</v>
      </c>
      <c r="L247" s="897">
        <v>0</v>
      </c>
      <c r="M247" s="1004"/>
      <c r="N247" s="1004"/>
      <c r="O247" s="533">
        <v>0</v>
      </c>
      <c r="P247" s="899">
        <v>1</v>
      </c>
    </row>
    <row r="248" spans="1:17" ht="17.25" customHeight="1" outlineLevel="1">
      <c r="A248" s="1497" t="s">
        <v>719</v>
      </c>
      <c r="B248" s="1498"/>
      <c r="C248" s="1499"/>
      <c r="D248" s="1144"/>
      <c r="E248" s="1232"/>
      <c r="F248" s="1268"/>
      <c r="G248" s="1261"/>
      <c r="H248" s="1269"/>
      <c r="I248" s="1261"/>
      <c r="J248" s="1262"/>
      <c r="K248" s="1150"/>
      <c r="L248" s="1262"/>
      <c r="M248" s="846"/>
      <c r="N248" s="846"/>
      <c r="O248" s="533">
        <v>0</v>
      </c>
    </row>
    <row r="249" spans="1:17" ht="60" outlineLevel="1">
      <c r="A249" s="1034">
        <v>128</v>
      </c>
      <c r="B249" s="1270"/>
      <c r="C249" s="1267" t="s">
        <v>691</v>
      </c>
      <c r="D249" s="963" t="s">
        <v>619</v>
      </c>
      <c r="E249" s="1225">
        <v>5</v>
      </c>
      <c r="F249" s="876" t="s">
        <v>77</v>
      </c>
      <c r="G249" s="1258">
        <v>5</v>
      </c>
      <c r="H249" s="1258">
        <v>0</v>
      </c>
      <c r="I249" s="1258">
        <v>0</v>
      </c>
      <c r="J249" s="897">
        <v>0</v>
      </c>
      <c r="K249" s="1032">
        <v>0</v>
      </c>
      <c r="L249" s="897">
        <v>0</v>
      </c>
      <c r="M249" s="1004" t="s">
        <v>648</v>
      </c>
      <c r="N249" s="963" t="s">
        <v>638</v>
      </c>
      <c r="O249" s="533">
        <v>0</v>
      </c>
      <c r="P249" s="534">
        <v>0</v>
      </c>
      <c r="Q249" s="534">
        <v>1</v>
      </c>
    </row>
    <row r="250" spans="1:17" ht="60" outlineLevel="1">
      <c r="A250" s="1034">
        <v>129</v>
      </c>
      <c r="B250" s="1174"/>
      <c r="C250" s="1271" t="s">
        <v>692</v>
      </c>
      <c r="D250" s="1144" t="s">
        <v>619</v>
      </c>
      <c r="E250" s="1232">
        <v>5</v>
      </c>
      <c r="F250" s="876" t="s">
        <v>77</v>
      </c>
      <c r="G250" s="1261">
        <v>5</v>
      </c>
      <c r="H250" s="1261">
        <v>0</v>
      </c>
      <c r="I250" s="1261">
        <v>0</v>
      </c>
      <c r="J250" s="1262">
        <v>0</v>
      </c>
      <c r="K250" s="1150">
        <v>0</v>
      </c>
      <c r="L250" s="1262">
        <v>0</v>
      </c>
      <c r="M250" s="1004" t="s">
        <v>648</v>
      </c>
      <c r="N250" s="846" t="s">
        <v>638</v>
      </c>
      <c r="O250" s="962">
        <v>0</v>
      </c>
      <c r="P250" s="534">
        <v>0</v>
      </c>
      <c r="Q250" s="534">
        <v>1</v>
      </c>
    </row>
    <row r="251" spans="1:17" ht="60" outlineLevel="1">
      <c r="A251" s="1034">
        <v>130</v>
      </c>
      <c r="B251" s="1270"/>
      <c r="C251" s="944" t="s">
        <v>762</v>
      </c>
      <c r="D251" s="963" t="s">
        <v>619</v>
      </c>
      <c r="E251" s="1225">
        <v>10</v>
      </c>
      <c r="F251" s="876" t="s">
        <v>77</v>
      </c>
      <c r="G251" s="1258">
        <v>10</v>
      </c>
      <c r="H251" s="1258">
        <v>0</v>
      </c>
      <c r="I251" s="1258">
        <v>0</v>
      </c>
      <c r="J251" s="897">
        <v>0</v>
      </c>
      <c r="K251" s="897">
        <v>0</v>
      </c>
      <c r="L251" s="897">
        <v>0</v>
      </c>
      <c r="M251" s="1004" t="s">
        <v>644</v>
      </c>
      <c r="N251" s="1004" t="s">
        <v>120</v>
      </c>
      <c r="O251" s="963">
        <v>0</v>
      </c>
      <c r="P251" s="534">
        <v>0</v>
      </c>
      <c r="Q251" s="534">
        <v>1</v>
      </c>
    </row>
    <row r="252" spans="1:17" ht="60" outlineLevel="1">
      <c r="A252" s="1034">
        <v>131</v>
      </c>
      <c r="B252" s="1270"/>
      <c r="C252" s="1267" t="s">
        <v>683</v>
      </c>
      <c r="D252" s="963" t="s">
        <v>619</v>
      </c>
      <c r="E252" s="1225">
        <v>5</v>
      </c>
      <c r="F252" s="876" t="s">
        <v>77</v>
      </c>
      <c r="G252" s="1258">
        <v>5</v>
      </c>
      <c r="H252" s="1258">
        <v>0</v>
      </c>
      <c r="I252" s="1258">
        <v>0</v>
      </c>
      <c r="J252" s="897">
        <v>0</v>
      </c>
      <c r="K252" s="897">
        <v>0</v>
      </c>
      <c r="L252" s="897">
        <v>0</v>
      </c>
      <c r="M252" s="1004" t="s">
        <v>646</v>
      </c>
      <c r="N252" s="1004" t="s">
        <v>305</v>
      </c>
      <c r="O252" s="1004">
        <v>0</v>
      </c>
      <c r="P252" s="534">
        <v>0</v>
      </c>
      <c r="Q252" s="534">
        <v>1</v>
      </c>
    </row>
    <row r="253" spans="1:17" ht="60" outlineLevel="1">
      <c r="A253" s="1034">
        <v>132</v>
      </c>
      <c r="B253" s="1270"/>
      <c r="C253" s="944" t="s">
        <v>729</v>
      </c>
      <c r="D253" s="963" t="s">
        <v>619</v>
      </c>
      <c r="E253" s="1225">
        <v>10</v>
      </c>
      <c r="F253" s="876" t="s">
        <v>77</v>
      </c>
      <c r="G253" s="1258">
        <v>10</v>
      </c>
      <c r="H253" s="1258">
        <v>0</v>
      </c>
      <c r="I253" s="1258">
        <v>0</v>
      </c>
      <c r="J253" s="897">
        <v>0</v>
      </c>
      <c r="K253" s="897">
        <v>0</v>
      </c>
      <c r="L253" s="897">
        <v>0</v>
      </c>
      <c r="M253" s="1004" t="s">
        <v>649</v>
      </c>
      <c r="N253" s="1004" t="s">
        <v>307</v>
      </c>
      <c r="O253" s="1004">
        <v>0</v>
      </c>
      <c r="P253" s="534">
        <v>0</v>
      </c>
      <c r="Q253" s="534">
        <v>1</v>
      </c>
    </row>
    <row r="254" spans="1:17" ht="60" outlineLevel="1">
      <c r="A254" s="1034">
        <v>133</v>
      </c>
      <c r="B254" s="1270"/>
      <c r="C254" s="1267" t="s">
        <v>700</v>
      </c>
      <c r="D254" s="1034" t="s">
        <v>619</v>
      </c>
      <c r="E254" s="1225">
        <v>5</v>
      </c>
      <c r="F254" s="876" t="s">
        <v>77</v>
      </c>
      <c r="G254" s="1258">
        <v>5</v>
      </c>
      <c r="H254" s="1258">
        <v>0</v>
      </c>
      <c r="I254" s="1258">
        <v>0</v>
      </c>
      <c r="J254" s="897">
        <v>0</v>
      </c>
      <c r="K254" s="897">
        <v>0</v>
      </c>
      <c r="L254" s="897">
        <v>0</v>
      </c>
      <c r="M254" s="1004" t="s">
        <v>619</v>
      </c>
      <c r="N254" s="1004" t="s">
        <v>305</v>
      </c>
      <c r="O254" s="1272">
        <v>0</v>
      </c>
      <c r="P254" s="534">
        <v>0</v>
      </c>
      <c r="Q254" s="534">
        <v>1</v>
      </c>
    </row>
    <row r="255" spans="1:17" ht="60" outlineLevel="1">
      <c r="A255" s="1034">
        <v>134</v>
      </c>
      <c r="B255" s="1273"/>
      <c r="C255" s="1274" t="s">
        <v>28</v>
      </c>
      <c r="D255" s="1034" t="s">
        <v>619</v>
      </c>
      <c r="E255" s="1225">
        <v>10</v>
      </c>
      <c r="F255" s="876" t="s">
        <v>77</v>
      </c>
      <c r="G255" s="1258">
        <v>10</v>
      </c>
      <c r="H255" s="1258">
        <v>0</v>
      </c>
      <c r="I255" s="1258">
        <v>0</v>
      </c>
      <c r="J255" s="897">
        <v>0</v>
      </c>
      <c r="K255" s="897">
        <v>0.15</v>
      </c>
      <c r="L255" s="897">
        <v>0.2</v>
      </c>
      <c r="M255" s="1004" t="s">
        <v>619</v>
      </c>
      <c r="N255" s="1004" t="s">
        <v>638</v>
      </c>
      <c r="O255" s="1272">
        <v>0</v>
      </c>
      <c r="P255" s="534">
        <v>0</v>
      </c>
      <c r="Q255" s="534">
        <v>1</v>
      </c>
    </row>
    <row r="256" spans="1:17" ht="60" outlineLevel="1">
      <c r="A256" s="1034">
        <v>135</v>
      </c>
      <c r="B256" s="1273"/>
      <c r="C256" s="1274" t="s">
        <v>38</v>
      </c>
      <c r="D256" s="1034" t="s">
        <v>619</v>
      </c>
      <c r="E256" s="1225">
        <v>160</v>
      </c>
      <c r="F256" s="876" t="s">
        <v>77</v>
      </c>
      <c r="G256" s="1258">
        <v>160</v>
      </c>
      <c r="H256" s="1258">
        <v>0</v>
      </c>
      <c r="I256" s="1258">
        <v>0</v>
      </c>
      <c r="J256" s="897">
        <v>0</v>
      </c>
      <c r="K256" s="897">
        <v>5</v>
      </c>
      <c r="L256" s="897">
        <v>15</v>
      </c>
      <c r="M256" s="1004" t="s">
        <v>619</v>
      </c>
      <c r="N256" s="1004" t="s">
        <v>769</v>
      </c>
      <c r="O256" s="1272">
        <v>0</v>
      </c>
      <c r="P256" s="534">
        <v>0</v>
      </c>
      <c r="Q256" s="534">
        <v>1</v>
      </c>
    </row>
    <row r="257" spans="1:19" ht="60" outlineLevel="1">
      <c r="A257" s="1034">
        <v>136</v>
      </c>
      <c r="B257" s="955"/>
      <c r="C257" s="875" t="s">
        <v>801</v>
      </c>
      <c r="D257" s="1034" t="s">
        <v>619</v>
      </c>
      <c r="E257" s="874">
        <v>50</v>
      </c>
      <c r="F257" s="876" t="s">
        <v>77</v>
      </c>
      <c r="G257" s="874">
        <v>50</v>
      </c>
      <c r="H257" s="874">
        <v>0</v>
      </c>
      <c r="I257" s="874">
        <v>0</v>
      </c>
      <c r="J257" s="920">
        <v>0</v>
      </c>
      <c r="K257" s="920">
        <v>0.5</v>
      </c>
      <c r="L257" s="920">
        <v>2.4</v>
      </c>
      <c r="M257" s="1004" t="s">
        <v>717</v>
      </c>
      <c r="N257" s="533" t="s">
        <v>121</v>
      </c>
      <c r="O257" s="533">
        <v>0</v>
      </c>
      <c r="P257" s="534">
        <v>0</v>
      </c>
      <c r="Q257" s="534">
        <v>1</v>
      </c>
      <c r="S257" s="535"/>
    </row>
    <row r="258" spans="1:19" ht="60" outlineLevel="1">
      <c r="A258" s="1034">
        <v>137</v>
      </c>
      <c r="B258" s="955"/>
      <c r="C258" s="875" t="s">
        <v>775</v>
      </c>
      <c r="D258" s="1034" t="s">
        <v>619</v>
      </c>
      <c r="E258" s="874">
        <v>18.45</v>
      </c>
      <c r="F258" s="876" t="s">
        <v>77</v>
      </c>
      <c r="G258" s="874">
        <v>18.45</v>
      </c>
      <c r="H258" s="874">
        <v>0</v>
      </c>
      <c r="I258" s="874">
        <v>0</v>
      </c>
      <c r="J258" s="920">
        <v>0</v>
      </c>
      <c r="K258" s="920">
        <v>0.6</v>
      </c>
      <c r="L258" s="920">
        <v>1.2</v>
      </c>
      <c r="M258" s="1004" t="s">
        <v>717</v>
      </c>
      <c r="N258" s="533" t="s">
        <v>121</v>
      </c>
      <c r="O258" s="533">
        <v>0</v>
      </c>
      <c r="P258" s="534">
        <v>0</v>
      </c>
      <c r="Q258" s="534">
        <v>1</v>
      </c>
      <c r="S258" s="535"/>
    </row>
    <row r="259" spans="1:19" ht="60" outlineLevel="1">
      <c r="A259" s="1034">
        <v>138</v>
      </c>
      <c r="B259" s="955"/>
      <c r="C259" s="875" t="s">
        <v>774</v>
      </c>
      <c r="D259" s="1034" t="s">
        <v>619</v>
      </c>
      <c r="E259" s="874">
        <v>71.5</v>
      </c>
      <c r="F259" s="876" t="s">
        <v>77</v>
      </c>
      <c r="G259" s="874">
        <v>71.5</v>
      </c>
      <c r="H259" s="874">
        <v>0</v>
      </c>
      <c r="I259" s="874">
        <v>0</v>
      </c>
      <c r="J259" s="920">
        <v>0</v>
      </c>
      <c r="K259" s="920">
        <v>1</v>
      </c>
      <c r="L259" s="920">
        <v>2</v>
      </c>
      <c r="M259" s="1004" t="s">
        <v>647</v>
      </c>
      <c r="N259" s="533" t="s">
        <v>769</v>
      </c>
      <c r="O259" s="533">
        <v>0</v>
      </c>
      <c r="P259" s="534">
        <v>0</v>
      </c>
      <c r="Q259" s="534">
        <v>1</v>
      </c>
      <c r="S259" s="535"/>
    </row>
    <row r="260" spans="1:19" ht="60" outlineLevel="1">
      <c r="A260" s="1034">
        <v>139</v>
      </c>
      <c r="B260" s="955"/>
      <c r="C260" s="875" t="s">
        <v>776</v>
      </c>
      <c r="D260" s="1034" t="s">
        <v>619</v>
      </c>
      <c r="E260" s="874">
        <v>103.95</v>
      </c>
      <c r="F260" s="876" t="s">
        <v>77</v>
      </c>
      <c r="G260" s="874">
        <v>103.95</v>
      </c>
      <c r="H260" s="874">
        <v>0</v>
      </c>
      <c r="I260" s="874">
        <v>0</v>
      </c>
      <c r="J260" s="920">
        <v>0</v>
      </c>
      <c r="K260" s="920">
        <v>1</v>
      </c>
      <c r="L260" s="920">
        <v>2</v>
      </c>
      <c r="M260" s="1004" t="s">
        <v>647</v>
      </c>
      <c r="N260" s="533" t="s">
        <v>769</v>
      </c>
      <c r="O260" s="533">
        <v>0</v>
      </c>
      <c r="P260" s="534">
        <v>0</v>
      </c>
      <c r="Q260" s="534">
        <v>1</v>
      </c>
      <c r="S260" s="535"/>
    </row>
    <row r="261" spans="1:19" ht="60" outlineLevel="1">
      <c r="A261" s="1034">
        <v>140</v>
      </c>
      <c r="B261" s="1100"/>
      <c r="C261" s="944" t="s">
        <v>705</v>
      </c>
      <c r="D261" s="872" t="s">
        <v>619</v>
      </c>
      <c r="E261" s="874">
        <v>10</v>
      </c>
      <c r="F261" s="876" t="s">
        <v>77</v>
      </c>
      <c r="G261" s="874">
        <v>10</v>
      </c>
      <c r="H261" s="874">
        <v>0</v>
      </c>
      <c r="I261" s="874">
        <v>0</v>
      </c>
      <c r="J261" s="920">
        <v>0</v>
      </c>
      <c r="K261" s="920">
        <v>0.1</v>
      </c>
      <c r="L261" s="920">
        <v>1</v>
      </c>
      <c r="M261" s="942" t="s">
        <v>717</v>
      </c>
      <c r="N261" s="533" t="s">
        <v>121</v>
      </c>
      <c r="O261" s="533">
        <v>0</v>
      </c>
      <c r="P261" s="534">
        <v>0</v>
      </c>
      <c r="Q261" s="534">
        <v>1</v>
      </c>
    </row>
    <row r="262" spans="1:19" ht="60" outlineLevel="1">
      <c r="A262" s="1034">
        <v>141</v>
      </c>
      <c r="B262" s="1100"/>
      <c r="C262" s="944" t="s">
        <v>37</v>
      </c>
      <c r="D262" s="872" t="s">
        <v>619</v>
      </c>
      <c r="E262" s="874">
        <v>20</v>
      </c>
      <c r="F262" s="876" t="s">
        <v>77</v>
      </c>
      <c r="G262" s="874">
        <v>20</v>
      </c>
      <c r="H262" s="874">
        <v>0</v>
      </c>
      <c r="I262" s="874">
        <v>0</v>
      </c>
      <c r="J262" s="920">
        <v>0</v>
      </c>
      <c r="K262" s="920">
        <v>0.1</v>
      </c>
      <c r="L262" s="920">
        <v>2</v>
      </c>
      <c r="M262" s="942" t="s">
        <v>646</v>
      </c>
      <c r="N262" s="533" t="s">
        <v>305</v>
      </c>
      <c r="O262" s="533">
        <v>0</v>
      </c>
      <c r="P262" s="534">
        <v>0</v>
      </c>
      <c r="Q262" s="534">
        <v>1</v>
      </c>
    </row>
    <row r="263" spans="1:19" outlineLevel="1">
      <c r="A263" s="1222"/>
      <c r="B263" s="1275"/>
      <c r="C263" s="1275"/>
      <c r="D263" s="1188"/>
      <c r="E263" s="1253"/>
      <c r="F263" s="1276"/>
      <c r="G263" s="1190"/>
      <c r="H263" s="1253"/>
      <c r="I263" s="1190"/>
      <c r="J263" s="1254"/>
      <c r="K263" s="1254"/>
      <c r="L263" s="1191"/>
      <c r="M263" s="1038"/>
      <c r="N263" s="1038"/>
      <c r="O263" s="966">
        <v>0</v>
      </c>
      <c r="P263" s="534">
        <v>0</v>
      </c>
      <c r="Q263" s="534">
        <v>0</v>
      </c>
    </row>
    <row r="264" spans="1:19" ht="15.75" customHeight="1" outlineLevel="1" thickBot="1">
      <c r="A264" s="1500" t="s">
        <v>109</v>
      </c>
      <c r="B264" s="1501"/>
      <c r="C264" s="1502"/>
      <c r="D264" s="1277"/>
      <c r="E264" s="1278"/>
      <c r="F264" s="1277"/>
      <c r="G264" s="1279">
        <v>483.9</v>
      </c>
      <c r="H264" s="1278">
        <v>0</v>
      </c>
      <c r="I264" s="1279">
        <v>0</v>
      </c>
      <c r="J264" s="1280">
        <v>0</v>
      </c>
      <c r="K264" s="1280">
        <v>8.4499999999999993</v>
      </c>
      <c r="L264" s="1281">
        <v>25.799999999999997</v>
      </c>
      <c r="M264" s="1282"/>
      <c r="N264" s="1282"/>
      <c r="O264" s="533">
        <v>0</v>
      </c>
      <c r="P264" s="534">
        <v>0</v>
      </c>
      <c r="Q264" s="534">
        <v>14</v>
      </c>
    </row>
    <row r="265" spans="1:19" ht="16.5" outlineLevel="1" thickBot="1">
      <c r="A265" s="1263"/>
      <c r="B265" s="1161" t="s">
        <v>308</v>
      </c>
      <c r="C265" s="1163" t="s">
        <v>619</v>
      </c>
      <c r="D265" s="1162"/>
      <c r="E265" s="1264"/>
      <c r="F265" s="1164"/>
      <c r="G265" s="1167">
        <v>983.9</v>
      </c>
      <c r="H265" s="1247">
        <v>500</v>
      </c>
      <c r="I265" s="1167">
        <v>0</v>
      </c>
      <c r="J265" s="1248">
        <v>0</v>
      </c>
      <c r="K265" s="1248">
        <v>8.4499999999999993</v>
      </c>
      <c r="L265" s="1170">
        <v>25.799999999999997</v>
      </c>
      <c r="M265" s="1048"/>
      <c r="N265" s="948"/>
      <c r="O265" s="533">
        <v>1</v>
      </c>
      <c r="P265" s="534">
        <v>1</v>
      </c>
      <c r="Q265" s="534">
        <v>14</v>
      </c>
    </row>
    <row r="266" spans="1:19" ht="18.75" hidden="1" customHeight="1" outlineLevel="1">
      <c r="A266" s="1503"/>
      <c r="B266" s="1504"/>
      <c r="C266" s="1505"/>
      <c r="D266" s="1174"/>
      <c r="E266" s="1265"/>
      <c r="F266" s="1176"/>
      <c r="G266" s="1177"/>
      <c r="H266" s="1249"/>
      <c r="I266" s="1177"/>
      <c r="J266" s="1250"/>
      <c r="K266" s="1283"/>
      <c r="L266" s="1178"/>
      <c r="M266" s="1067"/>
      <c r="N266" s="966"/>
      <c r="O266" s="533">
        <v>0</v>
      </c>
    </row>
    <row r="267" spans="1:19" ht="12.75" customHeight="1" outlineLevel="1">
      <c r="A267" s="918"/>
      <c r="B267" s="1284"/>
      <c r="C267" s="1174"/>
      <c r="D267" s="1174"/>
      <c r="E267" s="1265"/>
      <c r="F267" s="1176"/>
      <c r="G267" s="1177"/>
      <c r="H267" s="1249"/>
      <c r="I267" s="1177"/>
      <c r="J267" s="1250"/>
      <c r="K267" s="976"/>
      <c r="L267" s="1178"/>
      <c r="M267" s="1067"/>
      <c r="N267" s="533"/>
      <c r="O267" s="533">
        <v>0</v>
      </c>
    </row>
    <row r="268" spans="1:19" ht="23.25" customHeight="1">
      <c r="A268" s="1514" t="s">
        <v>716</v>
      </c>
      <c r="B268" s="1515"/>
      <c r="C268" s="1516"/>
      <c r="D268" s="1285"/>
      <c r="E268" s="1286"/>
      <c r="F268" s="1287"/>
      <c r="G268" s="1288">
        <v>27</v>
      </c>
      <c r="H268" s="1289">
        <v>0</v>
      </c>
      <c r="I268" s="1288">
        <v>0</v>
      </c>
      <c r="J268" s="1290">
        <v>0</v>
      </c>
      <c r="K268" s="1291">
        <v>0.45</v>
      </c>
      <c r="L268" s="1292">
        <v>2.5</v>
      </c>
      <c r="M268" s="1293"/>
      <c r="N268" s="533"/>
      <c r="O268" s="533"/>
    </row>
    <row r="269" spans="1:19" ht="17.25" customHeight="1" outlineLevel="1">
      <c r="A269" s="1506" t="s">
        <v>718</v>
      </c>
      <c r="B269" s="1507"/>
      <c r="C269" s="1517"/>
      <c r="D269" s="1294"/>
      <c r="E269" s="1295"/>
      <c r="F269" s="1296"/>
      <c r="G269" s="1294"/>
      <c r="H269" s="1295"/>
      <c r="I269" s="1294"/>
      <c r="J269" s="1297"/>
      <c r="K269" s="1068"/>
      <c r="L269" s="1298"/>
      <c r="M269" s="846"/>
      <c r="N269" s="533"/>
      <c r="O269" s="533"/>
    </row>
    <row r="270" spans="1:19" ht="60" outlineLevel="1">
      <c r="A270" s="556">
        <v>142</v>
      </c>
      <c r="B270" s="557">
        <v>47253</v>
      </c>
      <c r="C270" s="1299" t="s">
        <v>811</v>
      </c>
      <c r="D270" s="1144" t="s">
        <v>716</v>
      </c>
      <c r="E270" s="1300">
        <v>27</v>
      </c>
      <c r="F270" s="876" t="s">
        <v>77</v>
      </c>
      <c r="G270" s="1261">
        <v>27</v>
      </c>
      <c r="H270" s="1302">
        <v>0</v>
      </c>
      <c r="I270" s="1303">
        <v>0</v>
      </c>
      <c r="J270" s="1302">
        <v>0</v>
      </c>
      <c r="K270" s="1304">
        <v>0.45</v>
      </c>
      <c r="L270" s="1305">
        <v>2.5</v>
      </c>
      <c r="M270" s="533" t="s">
        <v>717</v>
      </c>
      <c r="N270" s="570" t="s">
        <v>121</v>
      </c>
      <c r="O270" s="533">
        <v>0</v>
      </c>
      <c r="P270" s="534">
        <v>1</v>
      </c>
      <c r="Q270" s="534">
        <v>0</v>
      </c>
    </row>
    <row r="271" spans="1:19" ht="17.25" customHeight="1" outlineLevel="1">
      <c r="A271" s="915"/>
      <c r="B271" s="531"/>
      <c r="C271" s="1198"/>
      <c r="D271" s="1198"/>
      <c r="E271" s="1306"/>
      <c r="F271" s="1198"/>
      <c r="G271" s="1198"/>
      <c r="H271" s="1306"/>
      <c r="I271" s="1198"/>
      <c r="J271" s="1307"/>
      <c r="K271" s="1069"/>
      <c r="L271" s="1308"/>
      <c r="M271" s="533"/>
      <c r="N271" s="533"/>
      <c r="O271" s="533">
        <v>0</v>
      </c>
    </row>
    <row r="272" spans="1:19" ht="17.25" customHeight="1" outlineLevel="1">
      <c r="A272" s="1492" t="s">
        <v>108</v>
      </c>
      <c r="B272" s="1493"/>
      <c r="C272" s="1493"/>
      <c r="D272" s="1309"/>
      <c r="E272" s="905"/>
      <c r="F272" s="1309"/>
      <c r="G272" s="904">
        <v>27</v>
      </c>
      <c r="H272" s="1310">
        <v>0</v>
      </c>
      <c r="I272" s="904">
        <v>0</v>
      </c>
      <c r="J272" s="1311">
        <v>0</v>
      </c>
      <c r="K272" s="1312">
        <v>0.45</v>
      </c>
      <c r="L272" s="1313">
        <v>2.5</v>
      </c>
      <c r="M272" s="533"/>
      <c r="N272" s="533"/>
      <c r="O272" s="533">
        <v>0</v>
      </c>
      <c r="P272" s="534">
        <v>1</v>
      </c>
      <c r="Q272" s="534">
        <v>0</v>
      </c>
      <c r="R272" s="534">
        <v>0</v>
      </c>
    </row>
    <row r="273" spans="1:18" ht="17.25" hidden="1" customHeight="1" outlineLevel="1">
      <c r="A273" s="1492" t="s">
        <v>719</v>
      </c>
      <c r="B273" s="1493"/>
      <c r="C273" s="1493"/>
      <c r="D273" s="1314"/>
      <c r="E273" s="905"/>
      <c r="F273" s="1309"/>
      <c r="G273" s="904"/>
      <c r="H273" s="905"/>
      <c r="I273" s="906"/>
      <c r="J273" s="921"/>
      <c r="K273" s="922"/>
      <c r="L273" s="923"/>
      <c r="M273" s="533"/>
      <c r="N273" s="533"/>
      <c r="O273" s="533">
        <v>0</v>
      </c>
    </row>
    <row r="274" spans="1:18" ht="42.75" hidden="1" customHeight="1" outlineLevel="1">
      <c r="A274" s="537"/>
      <c r="B274" s="544"/>
      <c r="C274" s="900"/>
      <c r="D274" s="901"/>
      <c r="E274" s="902"/>
      <c r="F274" s="903"/>
      <c r="G274" s="904"/>
      <c r="H274" s="905"/>
      <c r="I274" s="906"/>
      <c r="J274" s="921"/>
      <c r="K274" s="922"/>
      <c r="L274" s="923"/>
      <c r="M274" s="533"/>
      <c r="N274" s="570"/>
      <c r="O274" s="533"/>
    </row>
    <row r="275" spans="1:18" ht="17.25" hidden="1" customHeight="1" outlineLevel="1">
      <c r="A275" s="916"/>
      <c r="B275" s="1076"/>
      <c r="C275" s="1315"/>
      <c r="D275" s="1144"/>
      <c r="E275" s="1316"/>
      <c r="F275" s="1317"/>
      <c r="G275" s="1303"/>
      <c r="H275" s="1232"/>
      <c r="I275" s="1261"/>
      <c r="J275" s="1262"/>
      <c r="K275" s="961"/>
      <c r="L275" s="1234"/>
      <c r="M275" s="533"/>
      <c r="N275" s="533"/>
      <c r="O275" s="533">
        <v>0</v>
      </c>
      <c r="P275" s="534">
        <v>0</v>
      </c>
      <c r="Q275" s="534">
        <v>0</v>
      </c>
    </row>
    <row r="276" spans="1:18" ht="17.25" hidden="1" customHeight="1" outlineLevel="1">
      <c r="A276" s="1534" t="s">
        <v>760</v>
      </c>
      <c r="B276" s="1535"/>
      <c r="C276" s="1536"/>
      <c r="D276" s="1314"/>
      <c r="E276" s="1232"/>
      <c r="F276" s="1314"/>
      <c r="G276" s="1303">
        <v>0</v>
      </c>
      <c r="H276" s="1231">
        <v>0</v>
      </c>
      <c r="I276" s="1303">
        <v>0</v>
      </c>
      <c r="J276" s="1302">
        <v>0</v>
      </c>
      <c r="K276" s="1304">
        <v>0</v>
      </c>
      <c r="L276" s="1305">
        <v>0</v>
      </c>
      <c r="M276" s="533"/>
      <c r="N276" s="533"/>
      <c r="O276" s="533">
        <v>0</v>
      </c>
    </row>
    <row r="277" spans="1:18" ht="28.5" customHeight="1" outlineLevel="1">
      <c r="A277" s="917"/>
      <c r="B277" s="1318" t="s">
        <v>308</v>
      </c>
      <c r="C277" s="1319" t="s">
        <v>716</v>
      </c>
      <c r="D277" s="1320"/>
      <c r="E277" s="1321"/>
      <c r="F277" s="1322"/>
      <c r="G277" s="1323">
        <v>27</v>
      </c>
      <c r="H277" s="1324">
        <v>0</v>
      </c>
      <c r="I277" s="1323">
        <v>0</v>
      </c>
      <c r="J277" s="1325">
        <v>0</v>
      </c>
      <c r="K277" s="1326">
        <v>0.45</v>
      </c>
      <c r="L277" s="1327">
        <v>2.5</v>
      </c>
      <c r="M277" s="1328"/>
      <c r="N277" s="533"/>
      <c r="O277" s="533">
        <v>1</v>
      </c>
      <c r="P277" s="534">
        <v>1</v>
      </c>
      <c r="Q277" s="534">
        <v>0</v>
      </c>
      <c r="R277" s="534">
        <v>0</v>
      </c>
    </row>
    <row r="278" spans="1:18" ht="18.75" customHeight="1" outlineLevel="1" thickBot="1">
      <c r="A278" s="918"/>
      <c r="B278" s="1284"/>
      <c r="C278" s="1174"/>
      <c r="D278" s="1174"/>
      <c r="E278" s="1265"/>
      <c r="F278" s="1176"/>
      <c r="G278" s="1177"/>
      <c r="H278" s="1249"/>
      <c r="I278" s="1177"/>
      <c r="J278" s="1250"/>
      <c r="K278" s="976"/>
      <c r="L278" s="1178"/>
      <c r="M278" s="1067"/>
      <c r="N278" s="533"/>
      <c r="O278" s="533">
        <v>0</v>
      </c>
    </row>
    <row r="279" spans="1:18" ht="43.5" hidden="1" customHeight="1">
      <c r="A279" s="1514" t="s">
        <v>288</v>
      </c>
      <c r="B279" s="1515"/>
      <c r="C279" s="1516"/>
      <c r="D279" s="1329"/>
      <c r="E279" s="1330"/>
      <c r="F279" s="1331"/>
      <c r="G279" s="1332">
        <v>0</v>
      </c>
      <c r="H279" s="1333">
        <v>0</v>
      </c>
      <c r="I279" s="1332">
        <v>0</v>
      </c>
      <c r="J279" s="1334">
        <v>0</v>
      </c>
      <c r="K279" s="1335">
        <v>0</v>
      </c>
      <c r="L279" s="1336">
        <v>0</v>
      </c>
      <c r="M279" s="1006"/>
      <c r="N279" s="533"/>
      <c r="O279" s="533"/>
    </row>
    <row r="280" spans="1:18" ht="22.5" hidden="1" customHeight="1" outlineLevel="1" thickBot="1">
      <c r="A280" s="1492" t="s">
        <v>264</v>
      </c>
      <c r="B280" s="1493"/>
      <c r="C280" s="1537"/>
      <c r="D280" s="1294"/>
      <c r="E280" s="1295"/>
      <c r="F280" s="1296"/>
      <c r="G280" s="1294"/>
      <c r="H280" s="1295"/>
      <c r="I280" s="1294"/>
      <c r="J280" s="1297"/>
      <c r="K280" s="1068"/>
      <c r="L280" s="1298"/>
      <c r="M280" s="846"/>
      <c r="N280" s="533"/>
      <c r="O280" s="533"/>
    </row>
    <row r="281" spans="1:18" ht="26.25" hidden="1" customHeight="1" outlineLevel="1">
      <c r="A281" s="556"/>
      <c r="B281" s="557"/>
      <c r="C281" s="1337" t="s">
        <v>281</v>
      </c>
      <c r="D281" s="1144" t="s">
        <v>288</v>
      </c>
      <c r="E281" s="1300"/>
      <c r="F281" s="1301" t="s">
        <v>287</v>
      </c>
      <c r="G281" s="1261"/>
      <c r="H281" s="1302"/>
      <c r="I281" s="1303"/>
      <c r="J281" s="1302"/>
      <c r="K281" s="1304"/>
      <c r="L281" s="1305"/>
      <c r="M281" s="533" t="e">
        <v>#N/A</v>
      </c>
      <c r="N281" s="570" t="s">
        <v>289</v>
      </c>
      <c r="O281" s="533">
        <v>0</v>
      </c>
    </row>
    <row r="282" spans="1:18" ht="30.75" hidden="1" customHeight="1" outlineLevel="1">
      <c r="A282" s="915"/>
      <c r="B282" s="531"/>
      <c r="C282" s="1198"/>
      <c r="D282" s="1198"/>
      <c r="E282" s="1306"/>
      <c r="F282" s="1198"/>
      <c r="G282" s="1198"/>
      <c r="H282" s="1306"/>
      <c r="I282" s="1198"/>
      <c r="J282" s="1307"/>
      <c r="K282" s="1069"/>
      <c r="L282" s="1308"/>
      <c r="M282" s="533"/>
      <c r="N282" s="533"/>
      <c r="O282" s="533">
        <v>0</v>
      </c>
    </row>
    <row r="283" spans="1:18" ht="19.5" hidden="1" customHeight="1" outlineLevel="1">
      <c r="A283" s="1492" t="s">
        <v>726</v>
      </c>
      <c r="B283" s="1493"/>
      <c r="C283" s="1493"/>
      <c r="D283" s="1309"/>
      <c r="E283" s="905"/>
      <c r="F283" s="1309"/>
      <c r="G283" s="904">
        <v>0</v>
      </c>
      <c r="H283" s="1310">
        <v>0</v>
      </c>
      <c r="I283" s="904">
        <v>0</v>
      </c>
      <c r="J283" s="1311">
        <v>0</v>
      </c>
      <c r="K283" s="1312">
        <v>0</v>
      </c>
      <c r="L283" s="1313">
        <v>0</v>
      </c>
      <c r="M283" s="533"/>
      <c r="N283" s="533"/>
      <c r="O283" s="533">
        <v>0</v>
      </c>
    </row>
    <row r="284" spans="1:18" ht="24" hidden="1" customHeight="1" outlineLevel="1">
      <c r="A284" s="1492" t="s">
        <v>719</v>
      </c>
      <c r="B284" s="1493"/>
      <c r="C284" s="1493"/>
      <c r="D284" s="1309"/>
      <c r="E284" s="905"/>
      <c r="F284" s="1309"/>
      <c r="G284" s="904"/>
      <c r="H284" s="905"/>
      <c r="I284" s="906"/>
      <c r="J284" s="921"/>
      <c r="K284" s="922"/>
      <c r="L284" s="923"/>
      <c r="M284" s="533"/>
      <c r="N284" s="533"/>
      <c r="O284" s="533">
        <v>0</v>
      </c>
    </row>
    <row r="285" spans="1:18" ht="13.5" hidden="1" customHeight="1" outlineLevel="1">
      <c r="A285" s="537"/>
      <c r="B285" s="544"/>
      <c r="C285" s="898"/>
      <c r="D285" s="1144" t="s">
        <v>288</v>
      </c>
      <c r="E285" s="905"/>
      <c r="F285" s="1301" t="s">
        <v>287</v>
      </c>
      <c r="G285" s="904"/>
      <c r="H285" s="905"/>
      <c r="I285" s="906"/>
      <c r="J285" s="921"/>
      <c r="K285" s="922"/>
      <c r="L285" s="923"/>
      <c r="M285" s="533" t="e">
        <v>#N/A</v>
      </c>
      <c r="N285" s="570" t="s">
        <v>289</v>
      </c>
      <c r="O285" s="533">
        <v>0</v>
      </c>
    </row>
    <row r="286" spans="1:18" ht="24" hidden="1" customHeight="1" outlineLevel="1">
      <c r="A286" s="916"/>
      <c r="B286" s="1076"/>
      <c r="C286" s="1315"/>
      <c r="D286" s="1144"/>
      <c r="E286" s="1232"/>
      <c r="F286" s="1317"/>
      <c r="G286" s="1303"/>
      <c r="H286" s="1232"/>
      <c r="I286" s="1261"/>
      <c r="J286" s="1262"/>
      <c r="K286" s="961"/>
      <c r="L286" s="1234"/>
      <c r="M286" s="533"/>
      <c r="N286" s="533"/>
      <c r="O286" s="533">
        <v>0</v>
      </c>
    </row>
    <row r="287" spans="1:18" ht="15.75" hidden="1" customHeight="1" outlineLevel="1">
      <c r="A287" s="1492" t="s">
        <v>760</v>
      </c>
      <c r="B287" s="1493"/>
      <c r="C287" s="1493"/>
      <c r="D287" s="1314"/>
      <c r="E287" s="1232"/>
      <c r="F287" s="1314"/>
      <c r="G287" s="1303">
        <v>0</v>
      </c>
      <c r="H287" s="1231">
        <v>0</v>
      </c>
      <c r="I287" s="1303">
        <v>0</v>
      </c>
      <c r="J287" s="1302">
        <v>0</v>
      </c>
      <c r="K287" s="1304">
        <v>0</v>
      </c>
      <c r="L287" s="1305">
        <v>0</v>
      </c>
      <c r="M287" s="533"/>
      <c r="N287" s="533"/>
      <c r="O287" s="533">
        <v>0</v>
      </c>
    </row>
    <row r="288" spans="1:18" ht="42" hidden="1" customHeight="1" outlineLevel="1">
      <c r="A288" s="917"/>
      <c r="B288" s="1318" t="s">
        <v>308</v>
      </c>
      <c r="C288" s="1319" t="s">
        <v>288</v>
      </c>
      <c r="D288" s="1320"/>
      <c r="E288" s="1321"/>
      <c r="F288" s="1322"/>
      <c r="G288" s="1323">
        <v>0</v>
      </c>
      <c r="H288" s="1324">
        <v>0</v>
      </c>
      <c r="I288" s="1323">
        <v>0</v>
      </c>
      <c r="J288" s="1325">
        <v>0</v>
      </c>
      <c r="K288" s="1326">
        <v>0</v>
      </c>
      <c r="L288" s="1327">
        <v>0</v>
      </c>
      <c r="M288" s="1328"/>
      <c r="N288" s="533"/>
      <c r="O288" s="533">
        <v>1</v>
      </c>
    </row>
    <row r="289" spans="1:20" ht="15.75" hidden="1" customHeight="1" collapsed="1" thickBot="1">
      <c r="A289" s="911"/>
      <c r="B289" s="1338"/>
      <c r="C289" s="1007"/>
      <c r="D289" s="1144"/>
      <c r="E289" s="1339"/>
      <c r="F289" s="1301"/>
      <c r="G289" s="1317"/>
      <c r="H289" s="1262"/>
      <c r="I289" s="1261"/>
      <c r="J289" s="1262"/>
      <c r="K289" s="961"/>
      <c r="L289" s="1234"/>
      <c r="M289" s="1045"/>
      <c r="N289" s="533"/>
      <c r="O289" s="533">
        <v>0</v>
      </c>
    </row>
    <row r="290" spans="1:20" ht="33" customHeight="1" thickBot="1">
      <c r="A290" s="1511" t="s">
        <v>107</v>
      </c>
      <c r="B290" s="1512"/>
      <c r="C290" s="1513"/>
      <c r="D290" s="1340"/>
      <c r="E290" s="1341"/>
      <c r="F290" s="1342"/>
      <c r="G290" s="1343">
        <v>4140.1309373207705</v>
      </c>
      <c r="H290" s="1343">
        <v>990.01538745000005</v>
      </c>
      <c r="I290" s="1343">
        <v>121.38435123397043</v>
      </c>
      <c r="J290" s="1343">
        <v>261.83207211000001</v>
      </c>
      <c r="K290" s="1343">
        <v>255.86195046999995</v>
      </c>
      <c r="L290" s="1343">
        <v>258.63030853999999</v>
      </c>
      <c r="M290" s="1048"/>
      <c r="N290" s="1009"/>
      <c r="O290" s="533"/>
      <c r="T290" s="535"/>
    </row>
    <row r="291" spans="1:20" ht="30.75" customHeight="1">
      <c r="A291" s="1531" t="s">
        <v>54</v>
      </c>
      <c r="B291" s="1532"/>
      <c r="C291" s="1533"/>
      <c r="D291" s="1344"/>
      <c r="E291" s="1345"/>
      <c r="F291" s="1346"/>
      <c r="G291" s="1347"/>
      <c r="H291" s="1348"/>
      <c r="I291" s="1349">
        <v>1.854463969610665E-2</v>
      </c>
      <c r="J291" s="1350">
        <v>3.2472700648451334E-2</v>
      </c>
      <c r="K291" s="1351">
        <v>2.9567787516345711E-2</v>
      </c>
      <c r="L291" s="1349">
        <v>2.8083188962125197E-2</v>
      </c>
      <c r="M291" s="1451"/>
      <c r="N291" s="937"/>
      <c r="O291" s="533"/>
    </row>
    <row r="292" spans="1:20" ht="4.5" customHeight="1">
      <c r="A292" s="1352"/>
      <c r="B292" s="1352"/>
      <c r="C292" s="1010"/>
      <c r="D292" s="1352"/>
      <c r="E292" s="1353"/>
      <c r="F292" s="1354"/>
      <c r="G292" s="1355"/>
      <c r="H292" s="1356"/>
      <c r="I292" s="1357"/>
      <c r="J292" s="1358"/>
      <c r="K292" s="1356"/>
      <c r="L292" s="1356"/>
      <c r="M292" s="1011"/>
      <c r="N292" s="718"/>
      <c r="O292" s="719"/>
    </row>
    <row r="293" spans="1:20" ht="11.25" customHeight="1">
      <c r="A293" s="1352"/>
      <c r="B293" s="1529" t="s">
        <v>636</v>
      </c>
      <c r="C293" s="1529"/>
      <c r="D293" s="1352"/>
      <c r="E293" s="1353"/>
      <c r="F293" s="1354"/>
      <c r="G293" s="1359"/>
      <c r="H293" s="1356"/>
      <c r="I293" s="1360"/>
      <c r="J293" s="1356"/>
      <c r="K293" s="1356"/>
      <c r="L293" s="1356"/>
      <c r="M293" s="1011"/>
      <c r="N293" s="718"/>
      <c r="O293" s="719"/>
    </row>
    <row r="294" spans="1:20" ht="18" customHeight="1">
      <c r="A294" s="1361"/>
      <c r="B294" s="1538" t="s">
        <v>623</v>
      </c>
      <c r="C294" s="1538"/>
      <c r="D294" s="1437"/>
      <c r="E294" s="1353"/>
      <c r="F294" s="1354"/>
      <c r="G294" s="1362"/>
      <c r="H294" s="1012"/>
      <c r="I294" s="1363"/>
      <c r="J294" s="1364">
        <v>3108.6</v>
      </c>
      <c r="K294" s="1364">
        <v>3327.9</v>
      </c>
      <c r="L294" s="1364">
        <v>3441.5</v>
      </c>
      <c r="M294" s="1011"/>
      <c r="N294" s="718"/>
      <c r="O294" s="719"/>
    </row>
    <row r="295" spans="1:20" ht="16.5" customHeight="1">
      <c r="A295" s="1361"/>
      <c r="B295" s="1524" t="s">
        <v>84</v>
      </c>
      <c r="C295" s="1524"/>
      <c r="D295" s="1437"/>
      <c r="E295" s="1353"/>
      <c r="F295" s="1354"/>
      <c r="G295" s="1362"/>
      <c r="H295" s="1012"/>
      <c r="I295" s="1363"/>
      <c r="J295" s="1364"/>
      <c r="K295" s="1364"/>
      <c r="L295" s="1364"/>
      <c r="M295" s="1011"/>
      <c r="N295" s="718"/>
      <c r="O295" s="719"/>
    </row>
    <row r="296" spans="1:20" ht="12.75" customHeight="1">
      <c r="A296" s="1361"/>
      <c r="B296" s="1523" t="s">
        <v>83</v>
      </c>
      <c r="C296" s="1523"/>
      <c r="D296" s="1437"/>
      <c r="E296" s="1353"/>
      <c r="F296" s="1354"/>
      <c r="G296" s="1362"/>
      <c r="H296" s="1012"/>
      <c r="I296" s="1363"/>
      <c r="J296" s="1013">
        <v>0.38553198018219592</v>
      </c>
      <c r="K296" s="1013">
        <v>0.38457707328071128</v>
      </c>
      <c r="L296" s="1013">
        <v>0.37369284117838092</v>
      </c>
      <c r="M296" s="1011"/>
      <c r="N296" s="718"/>
      <c r="O296" s="719"/>
    </row>
    <row r="297" spans="1:20" ht="18" customHeight="1">
      <c r="A297" s="1352"/>
      <c r="B297" s="1523"/>
      <c r="C297" s="1523"/>
      <c r="D297" s="1525" t="s">
        <v>85</v>
      </c>
      <c r="E297" s="1525"/>
      <c r="F297" s="1525"/>
      <c r="G297" s="1525"/>
      <c r="H297" s="1525"/>
      <c r="I297" s="1365">
        <v>58909.7</v>
      </c>
      <c r="J297" s="1014">
        <v>78212.5</v>
      </c>
      <c r="K297" s="1014">
        <v>88264.7</v>
      </c>
      <c r="L297" s="1366">
        <v>99461.9</v>
      </c>
      <c r="M297" s="1011"/>
      <c r="N297" s="718"/>
      <c r="O297" s="719"/>
    </row>
    <row r="298" spans="1:20" ht="18" customHeight="1">
      <c r="A298" s="1352"/>
      <c r="B298" s="1472"/>
      <c r="C298" s="1472"/>
      <c r="D298" s="1522" t="s">
        <v>87</v>
      </c>
      <c r="E298" s="1522"/>
      <c r="F298" s="1522"/>
      <c r="G298" s="1522"/>
      <c r="H298" s="1522"/>
      <c r="I298" s="1365"/>
      <c r="J298" s="1014"/>
      <c r="K298" s="1014"/>
      <c r="L298" s="1366"/>
      <c r="M298" s="1011"/>
      <c r="N298" s="718"/>
      <c r="O298" s="719"/>
    </row>
    <row r="299" spans="1:20" ht="18.75" customHeight="1">
      <c r="A299" s="1352"/>
      <c r="B299" s="1527"/>
      <c r="C299" s="1527"/>
      <c r="D299" s="1525" t="s">
        <v>86</v>
      </c>
      <c r="E299" s="1525"/>
      <c r="F299" s="1525"/>
      <c r="G299" s="1525"/>
      <c r="H299" s="1525"/>
      <c r="I299" s="1365">
        <v>6545.5222222222219</v>
      </c>
      <c r="J299" s="1366">
        <v>8063.1443298969079</v>
      </c>
      <c r="K299" s="1366">
        <v>8653.4019607843147</v>
      </c>
      <c r="L299" s="1366">
        <v>9209.4351851851843</v>
      </c>
      <c r="M299" s="1011"/>
      <c r="N299" s="718"/>
      <c r="O299" s="719"/>
    </row>
    <row r="300" spans="1:20" ht="18.75" customHeight="1">
      <c r="A300" s="1352"/>
      <c r="B300" s="1467"/>
      <c r="C300" s="1467"/>
      <c r="D300" s="1526" t="s">
        <v>88</v>
      </c>
      <c r="E300" s="1526"/>
      <c r="F300" s="1526"/>
      <c r="G300" s="1526"/>
      <c r="H300" s="1526"/>
      <c r="I300" s="1365"/>
      <c r="J300" s="1366"/>
      <c r="K300" s="1366"/>
      <c r="L300" s="1366"/>
      <c r="M300" s="1011"/>
      <c r="N300" s="718"/>
      <c r="O300" s="719"/>
    </row>
    <row r="301" spans="1:20" ht="18" customHeight="1">
      <c r="A301" s="1352"/>
      <c r="B301" s="1527"/>
      <c r="C301" s="1527"/>
      <c r="D301" s="1522" t="s">
        <v>89</v>
      </c>
      <c r="E301" s="1522"/>
      <c r="F301" s="1522"/>
      <c r="G301" s="1522"/>
      <c r="H301" s="1522"/>
      <c r="I301" s="1367">
        <v>9</v>
      </c>
      <c r="J301" s="1366">
        <v>9.6999999999999993</v>
      </c>
      <c r="K301" s="1366">
        <v>10.199999999999999</v>
      </c>
      <c r="L301" s="1366">
        <v>10.8</v>
      </c>
      <c r="M301" s="1011"/>
      <c r="N301" s="718"/>
      <c r="O301" s="719"/>
    </row>
    <row r="302" spans="1:20" ht="18.75" customHeight="1">
      <c r="A302" s="1352"/>
      <c r="B302" s="1527"/>
      <c r="C302" s="1527"/>
      <c r="D302" s="1352"/>
      <c r="E302" s="1353"/>
      <c r="F302" s="1354"/>
      <c r="G302" s="1359"/>
      <c r="H302" s="1356"/>
      <c r="I302" s="1360"/>
      <c r="J302" s="1356"/>
      <c r="K302" s="1356"/>
      <c r="L302" s="1356"/>
      <c r="M302" s="1011"/>
      <c r="N302" s="718"/>
      <c r="O302" s="719"/>
    </row>
    <row r="303" spans="1:20" ht="19.5" customHeight="1">
      <c r="A303" s="1352"/>
      <c r="B303" s="1527"/>
      <c r="C303" s="1527"/>
      <c r="D303" s="1352"/>
      <c r="E303" s="1353"/>
      <c r="F303" s="1354"/>
      <c r="G303" s="1359"/>
      <c r="H303" s="1356"/>
      <c r="I303" s="1360"/>
      <c r="J303" s="1356"/>
      <c r="K303" s="1356"/>
      <c r="L303" s="1356"/>
      <c r="M303" s="1011"/>
      <c r="N303" s="718"/>
      <c r="O303" s="719"/>
    </row>
    <row r="304" spans="1:20" ht="18.75" customHeight="1" thickBot="1">
      <c r="A304" s="1352"/>
      <c r="B304" s="1528"/>
      <c r="C304" s="1528"/>
      <c r="D304" s="1352"/>
      <c r="E304" s="1353"/>
      <c r="F304" s="1354"/>
      <c r="G304" s="1359"/>
      <c r="H304" s="1356"/>
      <c r="I304" s="1360"/>
      <c r="J304" s="1356"/>
      <c r="K304" s="1356"/>
      <c r="L304" s="1356"/>
      <c r="M304" s="1011"/>
      <c r="N304" s="718"/>
      <c r="O304" s="719"/>
    </row>
    <row r="305" spans="1:17" ht="34.5" customHeight="1">
      <c r="A305" s="919"/>
      <c r="B305" s="907"/>
      <c r="C305" s="925"/>
      <c r="D305" s="1087"/>
      <c r="E305" s="1086"/>
      <c r="F305" s="1086"/>
      <c r="G305" s="1088"/>
      <c r="H305" s="1088"/>
      <c r="I305" s="1016"/>
      <c r="J305" s="1017"/>
      <c r="K305" s="1017"/>
      <c r="L305" s="1017"/>
      <c r="M305" s="1091"/>
      <c r="N305" s="1091"/>
      <c r="O305" s="907"/>
    </row>
    <row r="306" spans="1:17">
      <c r="A306" s="907"/>
      <c r="B306" s="925"/>
      <c r="C306" s="925"/>
      <c r="D306" s="719"/>
      <c r="E306" s="925"/>
      <c r="F306" s="925"/>
      <c r="G306" s="925"/>
      <c r="H306" s="925"/>
      <c r="I306" s="1016"/>
      <c r="J306" s="553"/>
      <c r="K306" s="553"/>
      <c r="L306" s="553"/>
      <c r="M306" s="907"/>
      <c r="N306" s="907"/>
      <c r="O306" s="907"/>
    </row>
    <row r="307" spans="1:17">
      <c r="A307" s="907"/>
      <c r="B307" s="907"/>
      <c r="C307" s="925"/>
      <c r="D307" s="719"/>
      <c r="E307" s="925"/>
      <c r="F307" s="925"/>
      <c r="G307" s="1530"/>
      <c r="H307" s="1530"/>
      <c r="I307" s="1016"/>
      <c r="J307" s="1017"/>
      <c r="K307" s="1368"/>
      <c r="L307" s="1368"/>
      <c r="M307" s="907"/>
      <c r="N307" s="907"/>
      <c r="O307" s="907"/>
      <c r="P307" s="907"/>
      <c r="Q307" s="535"/>
    </row>
    <row r="308" spans="1:17">
      <c r="A308" s="907"/>
      <c r="B308" s="907"/>
      <c r="C308" s="925"/>
      <c r="D308" s="719"/>
      <c r="E308" s="925"/>
      <c r="F308" s="925"/>
      <c r="G308" s="1530"/>
      <c r="H308" s="1530"/>
      <c r="I308" s="1016"/>
      <c r="J308" s="1017"/>
      <c r="K308" s="1017"/>
      <c r="L308" s="1017"/>
      <c r="M308" s="907"/>
      <c r="N308" s="907"/>
      <c r="O308" s="907"/>
      <c r="P308" s="907"/>
      <c r="Q308" s="535"/>
    </row>
    <row r="309" spans="1:17">
      <c r="A309" s="907"/>
      <c r="B309" s="907"/>
      <c r="C309" s="925"/>
      <c r="D309" s="719"/>
      <c r="E309" s="925"/>
      <c r="F309" s="925"/>
      <c r="G309" s="1019"/>
      <c r="H309" s="1019"/>
      <c r="I309" s="1018"/>
      <c r="J309" s="1017"/>
      <c r="K309" s="1017"/>
      <c r="L309" s="1017"/>
      <c r="M309" s="907"/>
      <c r="N309" s="907"/>
      <c r="O309" s="907"/>
      <c r="P309" s="907"/>
      <c r="Q309" s="535"/>
    </row>
    <row r="310" spans="1:17" ht="20.25">
      <c r="A310" s="907"/>
      <c r="B310" s="1369"/>
      <c r="C310" s="925"/>
      <c r="D310" s="719"/>
      <c r="E310" s="925"/>
      <c r="F310" s="925"/>
      <c r="G310" s="1020"/>
      <c r="H310" s="926"/>
      <c r="I310" s="1015"/>
      <c r="J310" s="1370"/>
      <c r="K310" s="1371"/>
      <c r="L310" s="553"/>
      <c r="M310" s="907"/>
      <c r="N310" s="907"/>
      <c r="O310" s="907"/>
      <c r="P310" s="907"/>
      <c r="Q310" s="535"/>
    </row>
    <row r="311" spans="1:17">
      <c r="A311" s="907"/>
      <c r="B311" s="1369"/>
      <c r="C311" s="925"/>
      <c r="D311" s="719"/>
      <c r="E311" s="925"/>
      <c r="F311" s="925"/>
      <c r="G311" s="1021"/>
      <c r="H311" s="925"/>
      <c r="I311" s="926"/>
      <c r="J311" s="553"/>
      <c r="K311" s="553"/>
      <c r="L311" s="553"/>
      <c r="M311" s="907"/>
      <c r="N311" s="907"/>
      <c r="O311" s="907"/>
      <c r="P311" s="907"/>
      <c r="Q311" s="535"/>
    </row>
    <row r="312" spans="1:17">
      <c r="A312" s="907"/>
      <c r="B312" s="1369"/>
      <c r="C312" s="925"/>
      <c r="D312" s="719"/>
      <c r="E312" s="925"/>
      <c r="F312" s="925"/>
      <c r="G312" s="925"/>
      <c r="H312" s="925"/>
      <c r="I312" s="925"/>
      <c r="J312" s="553"/>
      <c r="K312" s="1022"/>
      <c r="L312" s="553"/>
      <c r="M312" s="907"/>
      <c r="N312" s="907"/>
      <c r="O312" s="907"/>
      <c r="P312" s="907"/>
      <c r="Q312" s="535"/>
    </row>
    <row r="313" spans="1:17" ht="29.25" customHeight="1">
      <c r="A313" s="907"/>
      <c r="B313" s="1369"/>
      <c r="C313" s="925"/>
      <c r="D313" s="719"/>
      <c r="E313" s="925"/>
      <c r="F313" s="925"/>
      <c r="G313" s="925"/>
      <c r="H313" s="925"/>
      <c r="I313" s="925"/>
      <c r="J313" s="553"/>
      <c r="K313" s="553"/>
      <c r="L313" s="553"/>
      <c r="M313" s="907"/>
      <c r="N313" s="907"/>
      <c r="O313" s="907"/>
      <c r="P313" s="907"/>
      <c r="Q313" s="535"/>
    </row>
    <row r="314" spans="1:17">
      <c r="A314" s="907"/>
      <c r="B314" s="1369"/>
      <c r="C314" s="925"/>
      <c r="D314" s="719"/>
      <c r="E314" s="925"/>
      <c r="F314" s="925"/>
      <c r="G314" s="925"/>
      <c r="L314" s="553"/>
      <c r="M314" s="907"/>
      <c r="N314" s="907"/>
      <c r="O314" s="907"/>
      <c r="P314" s="907"/>
      <c r="Q314" s="535"/>
    </row>
    <row r="315" spans="1:17">
      <c r="A315" s="907"/>
      <c r="B315" s="907"/>
      <c r="C315" s="925"/>
      <c r="D315" s="719"/>
      <c r="E315" s="925"/>
      <c r="F315" s="925"/>
      <c r="G315" s="925"/>
      <c r="H315" s="925"/>
      <c r="I315" s="925"/>
      <c r="J315" s="553"/>
      <c r="K315" s="553"/>
      <c r="L315" s="553"/>
      <c r="M315" s="907"/>
      <c r="N315" s="907"/>
      <c r="O315" s="907"/>
      <c r="P315" s="907"/>
      <c r="Q315" s="535"/>
    </row>
    <row r="316" spans="1:17">
      <c r="B316" s="534"/>
      <c r="O316" s="907"/>
      <c r="Q316" s="535"/>
    </row>
    <row r="317" spans="1:17">
      <c r="B317" s="534"/>
      <c r="O317" s="907"/>
      <c r="Q317" s="535"/>
    </row>
    <row r="318" spans="1:17">
      <c r="B318" s="534"/>
      <c r="D318" s="534"/>
      <c r="E318" s="925"/>
      <c r="G318" s="534"/>
      <c r="H318" s="534"/>
      <c r="I318" s="925"/>
      <c r="O318" s="925"/>
      <c r="Q318" s="535"/>
    </row>
    <row r="319" spans="1:17">
      <c r="B319" s="534"/>
      <c r="D319" s="899"/>
      <c r="G319" s="534"/>
      <c r="H319" s="925"/>
      <c r="I319" s="925"/>
      <c r="L319" s="550"/>
      <c r="N319" s="925"/>
      <c r="O319" s="925"/>
      <c r="P319" s="925"/>
      <c r="Q319" s="535"/>
    </row>
    <row r="320" spans="1:17">
      <c r="B320" s="534"/>
      <c r="D320" s="899"/>
      <c r="G320" s="534"/>
      <c r="H320" s="925"/>
      <c r="I320" s="925"/>
      <c r="L320" s="550"/>
      <c r="N320" s="925"/>
      <c r="O320" s="925"/>
      <c r="Q320" s="535"/>
    </row>
    <row r="321" spans="2:17">
      <c r="D321" s="899"/>
      <c r="G321" s="534"/>
      <c r="H321" s="925"/>
      <c r="I321" s="925"/>
      <c r="L321" s="550"/>
      <c r="N321" s="925"/>
      <c r="O321" s="925"/>
      <c r="Q321" s="535"/>
    </row>
    <row r="322" spans="2:17">
      <c r="D322" s="899"/>
      <c r="G322" s="534"/>
      <c r="H322" s="925"/>
      <c r="I322" s="925"/>
      <c r="L322" s="550"/>
      <c r="N322" s="925"/>
      <c r="O322" s="925"/>
      <c r="Q322" s="535"/>
    </row>
    <row r="323" spans="2:17">
      <c r="B323" s="534"/>
      <c r="C323" s="534"/>
      <c r="D323" s="899"/>
      <c r="G323" s="534"/>
      <c r="H323" s="925"/>
      <c r="I323" s="925"/>
      <c r="L323" s="550"/>
      <c r="N323" s="925"/>
      <c r="O323" s="925"/>
      <c r="Q323" s="535"/>
    </row>
    <row r="324" spans="2:17">
      <c r="B324" s="534"/>
      <c r="C324" s="534"/>
      <c r="D324" s="899"/>
      <c r="G324" s="534"/>
      <c r="H324" s="925"/>
      <c r="I324" s="925"/>
      <c r="L324" s="550"/>
      <c r="N324" s="925"/>
      <c r="O324" s="925"/>
      <c r="Q324" s="535"/>
    </row>
    <row r="325" spans="2:17">
      <c r="B325" s="534"/>
      <c r="C325" s="534"/>
      <c r="D325" s="899"/>
      <c r="G325" s="534"/>
      <c r="H325" s="925"/>
      <c r="I325" s="925"/>
      <c r="L325" s="550"/>
      <c r="N325" s="925"/>
      <c r="O325" s="925"/>
      <c r="Q325" s="535"/>
    </row>
    <row r="326" spans="2:17">
      <c r="B326" s="534"/>
      <c r="C326" s="534"/>
      <c r="D326" s="899"/>
      <c r="G326" s="534"/>
      <c r="H326" s="925"/>
      <c r="I326" s="925"/>
      <c r="L326" s="550"/>
      <c r="N326" s="925"/>
      <c r="O326" s="925"/>
      <c r="Q326" s="535"/>
    </row>
    <row r="327" spans="2:17">
      <c r="B327" s="534"/>
      <c r="C327" s="534"/>
      <c r="D327" s="899"/>
      <c r="G327" s="534"/>
      <c r="H327" s="925"/>
      <c r="I327" s="925"/>
      <c r="L327" s="550"/>
      <c r="N327" s="925"/>
      <c r="O327" s="925"/>
      <c r="Q327" s="535"/>
    </row>
    <row r="328" spans="2:17">
      <c r="B328" s="534"/>
      <c r="C328" s="534"/>
      <c r="D328" s="899"/>
      <c r="G328" s="534"/>
      <c r="H328" s="925"/>
      <c r="I328" s="925"/>
      <c r="L328" s="550"/>
      <c r="N328" s="925"/>
      <c r="O328" s="925"/>
      <c r="Q328" s="535"/>
    </row>
    <row r="329" spans="2:17">
      <c r="B329" s="534"/>
      <c r="C329" s="534"/>
      <c r="D329" s="534"/>
      <c r="E329" s="925"/>
      <c r="G329" s="534"/>
      <c r="H329" s="534"/>
      <c r="I329" s="925"/>
      <c r="O329" s="925"/>
      <c r="Q329" s="535"/>
    </row>
    <row r="330" spans="2:17">
      <c r="B330" s="534"/>
      <c r="C330" s="534"/>
      <c r="D330" s="534"/>
      <c r="E330" s="925"/>
      <c r="G330" s="534"/>
      <c r="H330" s="534"/>
      <c r="I330" s="925"/>
      <c r="O330" s="925"/>
      <c r="Q330" s="535"/>
    </row>
    <row r="331" spans="2:17">
      <c r="B331" s="534"/>
      <c r="C331" s="534"/>
      <c r="D331" s="534"/>
      <c r="E331" s="925"/>
      <c r="G331" s="534"/>
      <c r="H331" s="534"/>
      <c r="I331" s="925"/>
      <c r="O331" s="925"/>
      <c r="Q331" s="535"/>
    </row>
    <row r="332" spans="2:17">
      <c r="B332" s="534"/>
      <c r="C332" s="534"/>
      <c r="D332" s="534"/>
      <c r="E332" s="925"/>
      <c r="G332" s="534"/>
      <c r="H332" s="534"/>
      <c r="I332" s="925"/>
      <c r="O332" s="925"/>
      <c r="Q332" s="535"/>
    </row>
    <row r="333" spans="2:17">
      <c r="B333" s="534"/>
      <c r="C333" s="534"/>
      <c r="D333" s="534"/>
      <c r="E333" s="925"/>
      <c r="G333" s="534"/>
      <c r="H333" s="534"/>
      <c r="I333" s="925"/>
      <c r="O333" s="925"/>
      <c r="Q333" s="535"/>
    </row>
    <row r="334" spans="2:17">
      <c r="B334" s="534"/>
      <c r="C334" s="534"/>
      <c r="D334" s="534"/>
      <c r="E334" s="925"/>
      <c r="G334" s="534"/>
      <c r="H334" s="534"/>
      <c r="I334" s="925"/>
      <c r="O334" s="925"/>
      <c r="Q334" s="535"/>
    </row>
    <row r="335" spans="2:17">
      <c r="B335" s="534"/>
      <c r="C335" s="534"/>
      <c r="D335" s="534"/>
      <c r="E335" s="925"/>
      <c r="G335" s="534"/>
      <c r="H335" s="534"/>
      <c r="I335" s="925"/>
      <c r="O335" s="925"/>
      <c r="Q335" s="535"/>
    </row>
    <row r="336" spans="2:17">
      <c r="B336" s="534"/>
      <c r="C336" s="534"/>
      <c r="D336" s="534"/>
      <c r="E336" s="925"/>
      <c r="G336" s="534"/>
      <c r="H336" s="534"/>
      <c r="I336" s="925"/>
      <c r="O336" s="925"/>
      <c r="Q336" s="535"/>
    </row>
    <row r="337" spans="2:17">
      <c r="B337" s="534"/>
      <c r="C337" s="534"/>
      <c r="D337" s="534"/>
      <c r="E337" s="925"/>
      <c r="G337" s="534"/>
      <c r="H337" s="534"/>
      <c r="I337" s="925"/>
      <c r="O337" s="925"/>
      <c r="Q337" s="535"/>
    </row>
    <row r="338" spans="2:17">
      <c r="B338" s="534"/>
      <c r="C338" s="534"/>
      <c r="D338" s="534"/>
      <c r="E338" s="925"/>
      <c r="G338" s="534"/>
      <c r="H338" s="534"/>
      <c r="I338" s="925"/>
      <c r="O338" s="925"/>
      <c r="Q338" s="535"/>
    </row>
    <row r="339" spans="2:17">
      <c r="B339" s="534"/>
      <c r="C339" s="534"/>
      <c r="D339" s="534"/>
      <c r="E339" s="925"/>
      <c r="G339" s="534"/>
      <c r="H339" s="534"/>
      <c r="I339" s="925"/>
      <c r="O339" s="925"/>
      <c r="Q339" s="535"/>
    </row>
    <row r="340" spans="2:17">
      <c r="B340" s="534"/>
      <c r="C340" s="534"/>
      <c r="D340" s="534"/>
      <c r="E340" s="925"/>
      <c r="G340" s="534"/>
      <c r="H340" s="534"/>
      <c r="I340" s="925"/>
      <c r="O340" s="925"/>
      <c r="Q340" s="535"/>
    </row>
    <row r="341" spans="2:17">
      <c r="B341" s="534"/>
      <c r="C341" s="534"/>
      <c r="D341" s="534"/>
      <c r="E341" s="925"/>
      <c r="G341" s="534"/>
      <c r="H341" s="534"/>
      <c r="I341" s="925"/>
      <c r="O341" s="925"/>
      <c r="Q341" s="535"/>
    </row>
    <row r="342" spans="2:17">
      <c r="B342" s="534"/>
      <c r="C342" s="534"/>
      <c r="D342" s="534"/>
      <c r="E342" s="925"/>
      <c r="G342" s="534"/>
      <c r="H342" s="534"/>
      <c r="I342" s="925"/>
      <c r="O342" s="925"/>
      <c r="Q342" s="535"/>
    </row>
    <row r="343" spans="2:17">
      <c r="B343" s="534"/>
      <c r="C343" s="534"/>
      <c r="D343" s="534"/>
      <c r="E343" s="925"/>
      <c r="G343" s="534"/>
      <c r="H343" s="534"/>
      <c r="I343" s="925"/>
      <c r="O343" s="925"/>
      <c r="Q343" s="535"/>
    </row>
    <row r="344" spans="2:17">
      <c r="B344" s="534"/>
      <c r="C344" s="534"/>
      <c r="D344" s="534"/>
      <c r="E344" s="925"/>
      <c r="G344" s="534"/>
      <c r="H344" s="534"/>
      <c r="I344" s="925"/>
      <c r="O344" s="925"/>
      <c r="Q344" s="535"/>
    </row>
    <row r="345" spans="2:17">
      <c r="B345" s="534"/>
      <c r="C345" s="534"/>
      <c r="O345" s="925"/>
      <c r="Q345" s="535"/>
    </row>
    <row r="346" spans="2:17">
      <c r="B346" s="534"/>
      <c r="C346" s="534"/>
      <c r="O346" s="925"/>
      <c r="Q346" s="535"/>
    </row>
    <row r="347" spans="2:17">
      <c r="B347" s="534"/>
      <c r="C347" s="534"/>
      <c r="O347" s="925"/>
      <c r="Q347" s="535"/>
    </row>
    <row r="348" spans="2:17">
      <c r="B348" s="534"/>
      <c r="C348" s="534"/>
      <c r="O348" s="925"/>
      <c r="Q348" s="535"/>
    </row>
    <row r="349" spans="2:17">
      <c r="B349" s="534"/>
      <c r="C349" s="534"/>
      <c r="O349" s="925"/>
      <c r="Q349" s="535"/>
    </row>
    <row r="350" spans="2:17">
      <c r="B350" s="534"/>
      <c r="C350" s="534"/>
      <c r="O350" s="925"/>
      <c r="Q350" s="535"/>
    </row>
    <row r="351" spans="2:17">
      <c r="B351" s="534"/>
      <c r="C351" s="534"/>
      <c r="O351" s="925"/>
      <c r="Q351" s="535"/>
    </row>
    <row r="352" spans="2:17">
      <c r="B352" s="534"/>
      <c r="C352" s="534"/>
      <c r="O352" s="925"/>
      <c r="Q352" s="535"/>
    </row>
    <row r="353" spans="2:17">
      <c r="B353" s="534"/>
      <c r="C353" s="534"/>
      <c r="O353" s="925"/>
      <c r="Q353" s="535"/>
    </row>
    <row r="354" spans="2:17">
      <c r="B354" s="534"/>
      <c r="C354" s="534"/>
      <c r="O354" s="925"/>
      <c r="Q354" s="535"/>
    </row>
    <row r="355" spans="2:17">
      <c r="B355" s="534"/>
      <c r="C355" s="534"/>
      <c r="D355" s="534"/>
      <c r="E355" s="534"/>
      <c r="F355" s="534"/>
      <c r="G355" s="534"/>
      <c r="H355" s="534"/>
      <c r="I355" s="534"/>
      <c r="J355" s="550"/>
      <c r="K355" s="550"/>
      <c r="L355" s="550"/>
      <c r="O355" s="925"/>
      <c r="Q355" s="535"/>
    </row>
    <row r="356" spans="2:17">
      <c r="B356" s="534"/>
      <c r="C356" s="534"/>
      <c r="D356" s="534"/>
      <c r="E356" s="534"/>
      <c r="F356" s="534"/>
      <c r="G356" s="534"/>
      <c r="H356" s="534"/>
      <c r="I356" s="534"/>
      <c r="J356" s="550"/>
      <c r="K356" s="550"/>
      <c r="L356" s="550"/>
      <c r="O356" s="925"/>
      <c r="Q356" s="535"/>
    </row>
    <row r="357" spans="2:17">
      <c r="B357" s="534"/>
      <c r="C357" s="534"/>
      <c r="D357" s="534"/>
      <c r="E357" s="534"/>
      <c r="F357" s="534"/>
      <c r="G357" s="534"/>
      <c r="H357" s="534"/>
      <c r="I357" s="534"/>
      <c r="J357" s="550"/>
      <c r="K357" s="550"/>
      <c r="L357" s="550"/>
      <c r="O357" s="925"/>
      <c r="Q357" s="535"/>
    </row>
    <row r="358" spans="2:17">
      <c r="B358" s="534"/>
      <c r="C358" s="534"/>
      <c r="D358" s="534"/>
      <c r="E358" s="534"/>
      <c r="F358" s="534"/>
      <c r="G358" s="534"/>
      <c r="H358" s="534"/>
      <c r="I358" s="534"/>
      <c r="J358" s="550"/>
      <c r="K358" s="550"/>
      <c r="L358" s="550"/>
      <c r="O358" s="925"/>
      <c r="Q358" s="535"/>
    </row>
    <row r="359" spans="2:17">
      <c r="B359" s="534"/>
      <c r="C359" s="534"/>
      <c r="D359" s="534"/>
      <c r="E359" s="534"/>
      <c r="F359" s="534"/>
      <c r="G359" s="534"/>
      <c r="H359" s="534"/>
      <c r="I359" s="534"/>
      <c r="J359" s="550"/>
      <c r="K359" s="550"/>
      <c r="L359" s="550"/>
      <c r="O359" s="925"/>
      <c r="Q359" s="535"/>
    </row>
    <row r="360" spans="2:17">
      <c r="B360" s="534"/>
      <c r="C360" s="534"/>
      <c r="D360" s="534"/>
      <c r="E360" s="534"/>
      <c r="F360" s="534"/>
      <c r="G360" s="534"/>
      <c r="H360" s="534"/>
      <c r="I360" s="534"/>
      <c r="J360" s="550"/>
      <c r="K360" s="550"/>
      <c r="L360" s="550"/>
      <c r="O360" s="925"/>
      <c r="Q360" s="535"/>
    </row>
    <row r="361" spans="2:17">
      <c r="B361" s="534"/>
      <c r="C361" s="534"/>
      <c r="D361" s="534"/>
      <c r="E361" s="534"/>
      <c r="F361" s="534"/>
      <c r="G361" s="534"/>
      <c r="H361" s="534"/>
      <c r="I361" s="534"/>
      <c r="J361" s="550"/>
      <c r="K361" s="550"/>
      <c r="L361" s="550"/>
      <c r="O361" s="925"/>
      <c r="Q361" s="535"/>
    </row>
    <row r="362" spans="2:17">
      <c r="B362" s="534"/>
      <c r="C362" s="534"/>
      <c r="D362" s="534"/>
      <c r="E362" s="534"/>
      <c r="F362" s="534"/>
      <c r="G362" s="534"/>
      <c r="H362" s="534"/>
      <c r="I362" s="534"/>
      <c r="J362" s="550"/>
      <c r="K362" s="550"/>
      <c r="L362" s="550"/>
      <c r="O362" s="925"/>
      <c r="Q362" s="535"/>
    </row>
    <row r="363" spans="2:17">
      <c r="B363" s="534"/>
      <c r="C363" s="534"/>
      <c r="D363" s="534"/>
      <c r="E363" s="534"/>
      <c r="F363" s="534"/>
      <c r="G363" s="534"/>
      <c r="H363" s="534"/>
      <c r="I363" s="534"/>
      <c r="J363" s="550"/>
      <c r="K363" s="550"/>
      <c r="L363" s="550"/>
      <c r="O363" s="925"/>
      <c r="Q363" s="535"/>
    </row>
    <row r="364" spans="2:17">
      <c r="B364" s="534"/>
      <c r="C364" s="534"/>
      <c r="D364" s="534"/>
      <c r="E364" s="534"/>
      <c r="F364" s="534"/>
      <c r="G364" s="534"/>
      <c r="H364" s="534"/>
      <c r="I364" s="534"/>
      <c r="J364" s="550"/>
      <c r="K364" s="550"/>
      <c r="L364" s="550"/>
      <c r="O364" s="925"/>
      <c r="Q364" s="535"/>
    </row>
    <row r="365" spans="2:17">
      <c r="B365" s="534"/>
      <c r="C365" s="534"/>
      <c r="D365" s="534"/>
      <c r="E365" s="534"/>
      <c r="F365" s="534"/>
      <c r="G365" s="534"/>
      <c r="H365" s="534"/>
      <c r="I365" s="534"/>
      <c r="J365" s="550"/>
      <c r="K365" s="550"/>
      <c r="L365" s="550"/>
      <c r="O365" s="925"/>
      <c r="Q365" s="535"/>
    </row>
    <row r="366" spans="2:17">
      <c r="B366" s="534"/>
      <c r="C366" s="534"/>
      <c r="D366" s="534"/>
      <c r="E366" s="534"/>
      <c r="F366" s="534"/>
      <c r="G366" s="534"/>
      <c r="H366" s="534"/>
      <c r="I366" s="534"/>
      <c r="J366" s="550"/>
      <c r="K366" s="550"/>
      <c r="L366" s="550"/>
      <c r="O366" s="925"/>
      <c r="Q366" s="535"/>
    </row>
    <row r="367" spans="2:17">
      <c r="B367" s="534"/>
      <c r="C367" s="534"/>
      <c r="D367" s="534"/>
      <c r="E367" s="534"/>
      <c r="F367" s="534"/>
      <c r="G367" s="534"/>
      <c r="H367" s="534"/>
      <c r="I367" s="534"/>
      <c r="J367" s="550"/>
      <c r="K367" s="550"/>
      <c r="L367" s="550"/>
      <c r="O367" s="925"/>
      <c r="Q367" s="535"/>
    </row>
    <row r="368" spans="2:17">
      <c r="B368" s="534"/>
      <c r="C368" s="534"/>
      <c r="D368" s="534"/>
      <c r="E368" s="534"/>
      <c r="F368" s="534"/>
      <c r="G368" s="534"/>
      <c r="H368" s="534"/>
      <c r="I368" s="534"/>
      <c r="J368" s="550"/>
      <c r="K368" s="550"/>
      <c r="L368" s="550"/>
      <c r="O368" s="925"/>
      <c r="Q368" s="535"/>
    </row>
    <row r="369" spans="2:17">
      <c r="B369" s="534"/>
      <c r="C369" s="534"/>
      <c r="D369" s="534"/>
      <c r="E369" s="534"/>
      <c r="F369" s="534"/>
      <c r="G369" s="534"/>
      <c r="H369" s="534"/>
      <c r="I369" s="534"/>
      <c r="J369" s="550"/>
      <c r="K369" s="550"/>
      <c r="L369" s="550"/>
      <c r="O369" s="925"/>
      <c r="Q369" s="535"/>
    </row>
    <row r="370" spans="2:17">
      <c r="B370" s="534"/>
      <c r="C370" s="534"/>
      <c r="D370" s="534"/>
      <c r="E370" s="534"/>
      <c r="F370" s="534"/>
      <c r="G370" s="534"/>
      <c r="H370" s="534"/>
      <c r="I370" s="534"/>
      <c r="J370" s="550"/>
      <c r="K370" s="550"/>
      <c r="L370" s="550"/>
      <c r="O370" s="925"/>
      <c r="Q370" s="535"/>
    </row>
    <row r="371" spans="2:17">
      <c r="B371" s="534"/>
      <c r="C371" s="534"/>
      <c r="D371" s="534"/>
      <c r="E371" s="534"/>
      <c r="F371" s="534"/>
      <c r="G371" s="534"/>
      <c r="H371" s="534"/>
      <c r="I371" s="534"/>
      <c r="J371" s="550"/>
      <c r="K371" s="550"/>
      <c r="L371" s="550"/>
      <c r="O371" s="925"/>
      <c r="Q371" s="535"/>
    </row>
    <row r="372" spans="2:17">
      <c r="B372" s="534"/>
      <c r="C372" s="534"/>
      <c r="D372" s="534"/>
      <c r="E372" s="534"/>
      <c r="F372" s="534"/>
      <c r="G372" s="534"/>
      <c r="H372" s="534"/>
      <c r="I372" s="534"/>
      <c r="J372" s="550"/>
      <c r="K372" s="550"/>
      <c r="L372" s="550"/>
      <c r="O372" s="925"/>
      <c r="Q372" s="535"/>
    </row>
    <row r="373" spans="2:17">
      <c r="B373" s="534"/>
      <c r="C373" s="534"/>
      <c r="D373" s="534"/>
      <c r="E373" s="534"/>
      <c r="F373" s="534"/>
      <c r="G373" s="534"/>
      <c r="H373" s="534"/>
      <c r="I373" s="534"/>
      <c r="J373" s="550"/>
      <c r="K373" s="550"/>
      <c r="L373" s="550"/>
      <c r="O373" s="925"/>
      <c r="Q373" s="535"/>
    </row>
    <row r="374" spans="2:17">
      <c r="B374" s="534"/>
      <c r="C374" s="534"/>
      <c r="D374" s="534"/>
      <c r="E374" s="534"/>
      <c r="F374" s="534"/>
      <c r="G374" s="534"/>
      <c r="H374" s="534"/>
      <c r="I374" s="534"/>
      <c r="J374" s="550"/>
      <c r="K374" s="550"/>
      <c r="L374" s="550"/>
      <c r="O374" s="925"/>
      <c r="Q374" s="535"/>
    </row>
    <row r="375" spans="2:17">
      <c r="B375" s="534"/>
      <c r="C375" s="534"/>
      <c r="D375" s="534"/>
      <c r="E375" s="534"/>
      <c r="F375" s="534"/>
      <c r="G375" s="534"/>
      <c r="H375" s="534"/>
      <c r="I375" s="534"/>
      <c r="J375" s="550"/>
      <c r="K375" s="550"/>
      <c r="L375" s="550"/>
      <c r="O375" s="925"/>
      <c r="Q375" s="535"/>
    </row>
    <row r="376" spans="2:17">
      <c r="B376" s="534"/>
      <c r="C376" s="534"/>
      <c r="D376" s="534"/>
      <c r="E376" s="534"/>
      <c r="F376" s="534"/>
      <c r="G376" s="534"/>
      <c r="H376" s="534"/>
      <c r="I376" s="534"/>
      <c r="J376" s="550"/>
      <c r="K376" s="550"/>
      <c r="L376" s="550"/>
      <c r="O376" s="925"/>
      <c r="Q376" s="535"/>
    </row>
    <row r="377" spans="2:17">
      <c r="B377" s="534"/>
      <c r="C377" s="534"/>
      <c r="D377" s="534"/>
      <c r="E377" s="534"/>
      <c r="F377" s="534"/>
      <c r="G377" s="534"/>
      <c r="H377" s="534"/>
      <c r="I377" s="534"/>
      <c r="J377" s="550"/>
      <c r="K377" s="550"/>
      <c r="L377" s="550"/>
      <c r="O377" s="925"/>
      <c r="Q377" s="535"/>
    </row>
    <row r="378" spans="2:17">
      <c r="B378" s="534"/>
      <c r="C378" s="534"/>
      <c r="D378" s="534"/>
      <c r="E378" s="534"/>
      <c r="F378" s="534"/>
      <c r="G378" s="534"/>
      <c r="H378" s="534"/>
      <c r="I378" s="534"/>
      <c r="J378" s="550"/>
      <c r="K378" s="550"/>
      <c r="L378" s="550"/>
      <c r="O378" s="925"/>
      <c r="Q378" s="535"/>
    </row>
    <row r="379" spans="2:17">
      <c r="B379" s="534"/>
      <c r="C379" s="534"/>
      <c r="D379" s="534"/>
      <c r="E379" s="534"/>
      <c r="F379" s="534"/>
      <c r="G379" s="534"/>
      <c r="H379" s="534"/>
      <c r="I379" s="534"/>
      <c r="J379" s="550"/>
      <c r="K379" s="550"/>
      <c r="L379" s="550"/>
      <c r="O379" s="925"/>
      <c r="Q379" s="535"/>
    </row>
    <row r="380" spans="2:17">
      <c r="B380" s="534"/>
      <c r="C380" s="534"/>
      <c r="D380" s="534"/>
      <c r="E380" s="534"/>
      <c r="F380" s="534"/>
      <c r="G380" s="534"/>
      <c r="H380" s="534"/>
      <c r="I380" s="534"/>
      <c r="J380" s="550"/>
      <c r="K380" s="550"/>
      <c r="L380" s="550"/>
      <c r="O380" s="925"/>
      <c r="Q380" s="535"/>
    </row>
    <row r="381" spans="2:17">
      <c r="B381" s="534"/>
      <c r="C381" s="534"/>
      <c r="D381" s="534"/>
      <c r="E381" s="534"/>
      <c r="F381" s="534"/>
      <c r="G381" s="534"/>
      <c r="H381" s="534"/>
      <c r="I381" s="534"/>
      <c r="J381" s="550"/>
      <c r="K381" s="550"/>
      <c r="L381" s="550"/>
      <c r="O381" s="925"/>
      <c r="Q381" s="535"/>
    </row>
    <row r="382" spans="2:17">
      <c r="B382" s="534"/>
      <c r="C382" s="534"/>
      <c r="D382" s="534"/>
      <c r="E382" s="534"/>
      <c r="F382" s="534"/>
      <c r="G382" s="534"/>
      <c r="H382" s="534"/>
      <c r="I382" s="534"/>
      <c r="J382" s="550"/>
      <c r="K382" s="550"/>
      <c r="L382" s="550"/>
      <c r="O382" s="925"/>
      <c r="Q382" s="535"/>
    </row>
    <row r="383" spans="2:17">
      <c r="B383" s="534"/>
      <c r="C383" s="534"/>
      <c r="D383" s="534"/>
      <c r="E383" s="534"/>
      <c r="F383" s="534"/>
      <c r="G383" s="534"/>
      <c r="H383" s="534"/>
      <c r="I383" s="534"/>
      <c r="J383" s="550"/>
      <c r="K383" s="550"/>
      <c r="L383" s="550"/>
      <c r="O383" s="925"/>
      <c r="Q383" s="535"/>
    </row>
    <row r="384" spans="2:17">
      <c r="B384" s="534"/>
      <c r="C384" s="534"/>
      <c r="D384" s="534"/>
      <c r="E384" s="534"/>
      <c r="F384" s="534"/>
      <c r="G384" s="534"/>
      <c r="H384" s="534"/>
      <c r="I384" s="534"/>
      <c r="J384" s="550"/>
      <c r="K384" s="550"/>
      <c r="L384" s="550"/>
      <c r="O384" s="925"/>
      <c r="Q384" s="535"/>
    </row>
    <row r="385" spans="2:17">
      <c r="B385" s="534"/>
      <c r="C385" s="534"/>
      <c r="D385" s="534"/>
      <c r="E385" s="534"/>
      <c r="F385" s="534"/>
      <c r="G385" s="534"/>
      <c r="H385" s="534"/>
      <c r="I385" s="534"/>
      <c r="J385" s="550"/>
      <c r="K385" s="550"/>
      <c r="L385" s="550"/>
      <c r="O385" s="925"/>
      <c r="Q385" s="535"/>
    </row>
    <row r="386" spans="2:17">
      <c r="B386" s="534"/>
      <c r="C386" s="534"/>
      <c r="D386" s="534"/>
      <c r="E386" s="534"/>
      <c r="F386" s="534"/>
      <c r="G386" s="534"/>
      <c r="H386" s="534"/>
      <c r="I386" s="534"/>
      <c r="J386" s="550"/>
      <c r="K386" s="550"/>
      <c r="L386" s="550"/>
      <c r="O386" s="925"/>
      <c r="Q386" s="535"/>
    </row>
    <row r="387" spans="2:17">
      <c r="B387" s="534"/>
      <c r="C387" s="534"/>
      <c r="D387" s="534"/>
      <c r="E387" s="534"/>
      <c r="F387" s="534"/>
      <c r="G387" s="534"/>
      <c r="H387" s="534"/>
      <c r="I387" s="534"/>
      <c r="J387" s="550"/>
      <c r="K387" s="550"/>
      <c r="L387" s="550"/>
      <c r="O387" s="925"/>
      <c r="Q387" s="535"/>
    </row>
    <row r="388" spans="2:17">
      <c r="B388" s="534"/>
      <c r="C388" s="534"/>
      <c r="D388" s="534"/>
      <c r="E388" s="534"/>
      <c r="F388" s="534"/>
      <c r="G388" s="534"/>
      <c r="H388" s="534"/>
      <c r="I388" s="534"/>
      <c r="J388" s="550"/>
      <c r="K388" s="550"/>
      <c r="L388" s="550"/>
      <c r="O388" s="925"/>
      <c r="Q388" s="535"/>
    </row>
    <row r="389" spans="2:17">
      <c r="B389" s="534"/>
      <c r="C389" s="534"/>
      <c r="D389" s="534"/>
      <c r="E389" s="534"/>
      <c r="F389" s="534"/>
      <c r="G389" s="534"/>
      <c r="H389" s="534"/>
      <c r="I389" s="534"/>
      <c r="J389" s="550"/>
      <c r="K389" s="550"/>
      <c r="L389" s="550"/>
      <c r="O389" s="925"/>
      <c r="Q389" s="535"/>
    </row>
    <row r="390" spans="2:17">
      <c r="B390" s="534"/>
      <c r="C390" s="534"/>
      <c r="D390" s="534"/>
      <c r="E390" s="534"/>
      <c r="F390" s="534"/>
      <c r="G390" s="534"/>
      <c r="H390" s="534"/>
      <c r="I390" s="534"/>
      <c r="J390" s="550"/>
      <c r="K390" s="550"/>
      <c r="L390" s="550"/>
      <c r="O390" s="925"/>
      <c r="Q390" s="535"/>
    </row>
    <row r="391" spans="2:17">
      <c r="B391" s="534"/>
      <c r="C391" s="534"/>
      <c r="D391" s="534"/>
      <c r="E391" s="534"/>
      <c r="F391" s="534"/>
      <c r="G391" s="534"/>
      <c r="H391" s="534"/>
      <c r="I391" s="534"/>
      <c r="J391" s="550"/>
      <c r="K391" s="550"/>
      <c r="L391" s="550"/>
      <c r="O391" s="925"/>
      <c r="Q391" s="535"/>
    </row>
    <row r="392" spans="2:17">
      <c r="B392" s="534"/>
      <c r="C392" s="534"/>
      <c r="D392" s="534"/>
      <c r="E392" s="534"/>
      <c r="F392" s="534"/>
      <c r="G392" s="534"/>
      <c r="H392" s="534"/>
      <c r="I392" s="534"/>
      <c r="J392" s="550"/>
      <c r="K392" s="550"/>
      <c r="L392" s="550"/>
      <c r="O392" s="925"/>
      <c r="Q392" s="535"/>
    </row>
    <row r="393" spans="2:17">
      <c r="B393" s="534"/>
      <c r="C393" s="534"/>
      <c r="D393" s="534"/>
      <c r="E393" s="534"/>
      <c r="F393" s="534"/>
      <c r="G393" s="534"/>
      <c r="H393" s="534"/>
      <c r="I393" s="534"/>
      <c r="J393" s="550"/>
      <c r="K393" s="550"/>
      <c r="L393" s="550"/>
      <c r="O393" s="925"/>
      <c r="Q393" s="535"/>
    </row>
    <row r="394" spans="2:17">
      <c r="B394" s="534"/>
      <c r="C394" s="534"/>
      <c r="D394" s="534"/>
      <c r="E394" s="534"/>
      <c r="F394" s="534"/>
      <c r="G394" s="534"/>
      <c r="H394" s="534"/>
      <c r="I394" s="534"/>
      <c r="J394" s="550"/>
      <c r="K394" s="550"/>
      <c r="L394" s="550"/>
      <c r="O394" s="925"/>
      <c r="Q394" s="535"/>
    </row>
    <row r="395" spans="2:17">
      <c r="B395" s="534"/>
      <c r="C395" s="534"/>
      <c r="D395" s="534"/>
      <c r="E395" s="534"/>
      <c r="F395" s="534"/>
      <c r="G395" s="534"/>
      <c r="H395" s="534"/>
      <c r="I395" s="534"/>
      <c r="J395" s="550"/>
      <c r="K395" s="550"/>
      <c r="L395" s="550"/>
      <c r="O395" s="925"/>
      <c r="Q395" s="535"/>
    </row>
    <row r="396" spans="2:17">
      <c r="B396" s="534"/>
      <c r="C396" s="534"/>
      <c r="D396" s="534"/>
      <c r="E396" s="534"/>
      <c r="F396" s="534"/>
      <c r="G396" s="534"/>
      <c r="H396" s="534"/>
      <c r="I396" s="534"/>
      <c r="J396" s="550"/>
      <c r="K396" s="550"/>
      <c r="L396" s="550"/>
      <c r="O396" s="925"/>
      <c r="Q396" s="535"/>
    </row>
    <row r="397" spans="2:17">
      <c r="B397" s="534"/>
      <c r="C397" s="534"/>
      <c r="D397" s="534"/>
      <c r="E397" s="534"/>
      <c r="F397" s="534"/>
      <c r="G397" s="534"/>
      <c r="H397" s="534"/>
      <c r="I397" s="534"/>
      <c r="J397" s="550"/>
      <c r="K397" s="550"/>
      <c r="L397" s="550"/>
      <c r="O397" s="925"/>
      <c r="Q397" s="535"/>
    </row>
    <row r="398" spans="2:17">
      <c r="B398" s="534"/>
      <c r="C398" s="534"/>
      <c r="D398" s="534"/>
      <c r="E398" s="534"/>
      <c r="F398" s="534"/>
      <c r="G398" s="534"/>
      <c r="H398" s="534"/>
      <c r="I398" s="534"/>
      <c r="J398" s="550"/>
      <c r="K398" s="550"/>
      <c r="L398" s="550"/>
      <c r="O398" s="925"/>
      <c r="Q398" s="535"/>
    </row>
    <row r="399" spans="2:17">
      <c r="B399" s="534"/>
      <c r="C399" s="534"/>
      <c r="D399" s="534"/>
      <c r="E399" s="534"/>
      <c r="F399" s="534"/>
      <c r="G399" s="534"/>
      <c r="H399" s="534"/>
      <c r="I399" s="534"/>
      <c r="J399" s="550"/>
      <c r="K399" s="550"/>
      <c r="L399" s="550"/>
      <c r="O399" s="925"/>
      <c r="Q399" s="535"/>
    </row>
    <row r="400" spans="2:17">
      <c r="B400" s="534"/>
      <c r="C400" s="534"/>
      <c r="D400" s="534"/>
      <c r="E400" s="534"/>
      <c r="F400" s="534"/>
      <c r="G400" s="534"/>
      <c r="H400" s="534"/>
      <c r="I400" s="534"/>
      <c r="J400" s="550"/>
      <c r="K400" s="550"/>
      <c r="L400" s="550"/>
      <c r="O400" s="925"/>
      <c r="Q400" s="535"/>
    </row>
    <row r="401" spans="2:17">
      <c r="B401" s="534"/>
      <c r="C401" s="534"/>
      <c r="D401" s="534"/>
      <c r="E401" s="534"/>
      <c r="F401" s="534"/>
      <c r="G401" s="534"/>
      <c r="H401" s="534"/>
      <c r="I401" s="534"/>
      <c r="J401" s="550"/>
      <c r="K401" s="550"/>
      <c r="L401" s="550"/>
      <c r="O401" s="925"/>
      <c r="Q401" s="535"/>
    </row>
    <row r="402" spans="2:17">
      <c r="B402" s="534"/>
      <c r="C402" s="534"/>
      <c r="D402" s="534"/>
      <c r="E402" s="534"/>
      <c r="F402" s="534"/>
      <c r="G402" s="534"/>
      <c r="H402" s="534"/>
      <c r="I402" s="534"/>
      <c r="J402" s="550"/>
      <c r="K402" s="550"/>
      <c r="L402" s="550"/>
      <c r="O402" s="925"/>
      <c r="Q402" s="535"/>
    </row>
    <row r="403" spans="2:17">
      <c r="B403" s="534"/>
      <c r="C403" s="534"/>
      <c r="D403" s="534"/>
      <c r="E403" s="534"/>
      <c r="F403" s="534"/>
      <c r="G403" s="534"/>
      <c r="H403" s="534"/>
      <c r="I403" s="534"/>
      <c r="J403" s="550"/>
      <c r="K403" s="550"/>
      <c r="L403" s="550"/>
      <c r="O403" s="925"/>
      <c r="Q403" s="535"/>
    </row>
    <row r="404" spans="2:17">
      <c r="B404" s="534"/>
      <c r="C404" s="534"/>
      <c r="D404" s="534"/>
      <c r="E404" s="534"/>
      <c r="F404" s="534"/>
      <c r="G404" s="534"/>
      <c r="H404" s="534"/>
      <c r="I404" s="534"/>
      <c r="J404" s="550"/>
      <c r="K404" s="550"/>
      <c r="L404" s="550"/>
      <c r="O404" s="925"/>
      <c r="Q404" s="535"/>
    </row>
    <row r="405" spans="2:17">
      <c r="B405" s="534"/>
      <c r="C405" s="534"/>
      <c r="D405" s="534"/>
      <c r="E405" s="534"/>
      <c r="F405" s="534"/>
      <c r="G405" s="534"/>
      <c r="H405" s="534"/>
      <c r="I405" s="534"/>
      <c r="J405" s="550"/>
      <c r="K405" s="550"/>
      <c r="L405" s="550"/>
      <c r="O405" s="925"/>
      <c r="Q405" s="535"/>
    </row>
    <row r="406" spans="2:17">
      <c r="B406" s="534"/>
      <c r="C406" s="534"/>
      <c r="D406" s="534"/>
      <c r="E406" s="534"/>
      <c r="F406" s="534"/>
      <c r="G406" s="534"/>
      <c r="H406" s="534"/>
      <c r="I406" s="534"/>
      <c r="J406" s="550"/>
      <c r="K406" s="550"/>
      <c r="L406" s="550"/>
      <c r="O406" s="925"/>
      <c r="Q406" s="535"/>
    </row>
    <row r="407" spans="2:17">
      <c r="B407" s="534"/>
      <c r="C407" s="534"/>
      <c r="D407" s="534"/>
      <c r="E407" s="534"/>
      <c r="F407" s="534"/>
      <c r="G407" s="534"/>
      <c r="H407" s="534"/>
      <c r="I407" s="534"/>
      <c r="J407" s="550"/>
      <c r="K407" s="550"/>
      <c r="L407" s="550"/>
      <c r="O407" s="925"/>
      <c r="Q407" s="535"/>
    </row>
    <row r="408" spans="2:17">
      <c r="B408" s="534"/>
      <c r="C408" s="534"/>
      <c r="D408" s="534"/>
      <c r="E408" s="534"/>
      <c r="F408" s="534"/>
      <c r="G408" s="534"/>
      <c r="H408" s="534"/>
      <c r="I408" s="534"/>
      <c r="J408" s="550"/>
      <c r="K408" s="550"/>
      <c r="L408" s="550"/>
      <c r="O408" s="925"/>
      <c r="Q408" s="535"/>
    </row>
    <row r="409" spans="2:17">
      <c r="B409" s="534"/>
      <c r="C409" s="534"/>
      <c r="D409" s="534"/>
      <c r="E409" s="534"/>
      <c r="F409" s="534"/>
      <c r="G409" s="534"/>
      <c r="H409" s="534"/>
      <c r="I409" s="534"/>
      <c r="J409" s="550"/>
      <c r="K409" s="550"/>
      <c r="L409" s="550"/>
      <c r="O409" s="925"/>
      <c r="Q409" s="535"/>
    </row>
    <row r="410" spans="2:17">
      <c r="B410" s="534"/>
      <c r="C410" s="534"/>
      <c r="D410" s="534"/>
      <c r="E410" s="534"/>
      <c r="F410" s="534"/>
      <c r="G410" s="534"/>
      <c r="H410" s="534"/>
      <c r="I410" s="534"/>
      <c r="J410" s="550"/>
      <c r="K410" s="550"/>
      <c r="L410" s="550"/>
      <c r="O410" s="925"/>
      <c r="Q410" s="535"/>
    </row>
    <row r="411" spans="2:17">
      <c r="B411" s="534"/>
      <c r="C411" s="534"/>
      <c r="D411" s="534"/>
      <c r="E411" s="534"/>
      <c r="F411" s="534"/>
      <c r="G411" s="534"/>
      <c r="H411" s="534"/>
      <c r="I411" s="534"/>
      <c r="J411" s="550"/>
      <c r="K411" s="550"/>
      <c r="L411" s="550"/>
      <c r="O411" s="925"/>
      <c r="Q411" s="535"/>
    </row>
    <row r="412" spans="2:17">
      <c r="B412" s="534"/>
      <c r="C412" s="534"/>
      <c r="D412" s="534"/>
      <c r="E412" s="534"/>
      <c r="F412" s="534"/>
      <c r="G412" s="534"/>
      <c r="H412" s="534"/>
      <c r="I412" s="534"/>
      <c r="J412" s="550"/>
      <c r="K412" s="550"/>
      <c r="L412" s="550"/>
      <c r="O412" s="925"/>
      <c r="Q412" s="535"/>
    </row>
    <row r="413" spans="2:17">
      <c r="B413" s="534"/>
      <c r="C413" s="534"/>
      <c r="D413" s="534"/>
      <c r="E413" s="534"/>
      <c r="F413" s="534"/>
      <c r="G413" s="534"/>
      <c r="H413" s="534"/>
      <c r="I413" s="534"/>
      <c r="J413" s="550"/>
      <c r="K413" s="550"/>
      <c r="L413" s="550"/>
      <c r="O413" s="925"/>
      <c r="Q413" s="535"/>
    </row>
    <row r="414" spans="2:17">
      <c r="B414" s="534"/>
      <c r="C414" s="534"/>
      <c r="D414" s="534"/>
      <c r="E414" s="534"/>
      <c r="F414" s="534"/>
      <c r="G414" s="534"/>
      <c r="H414" s="534"/>
      <c r="I414" s="534"/>
      <c r="J414" s="550"/>
      <c r="K414" s="550"/>
      <c r="L414" s="550"/>
      <c r="O414" s="925"/>
      <c r="Q414" s="535"/>
    </row>
    <row r="415" spans="2:17">
      <c r="B415" s="534"/>
      <c r="C415" s="534"/>
      <c r="D415" s="534"/>
      <c r="E415" s="534"/>
      <c r="F415" s="534"/>
      <c r="G415" s="534"/>
      <c r="H415" s="534"/>
      <c r="I415" s="534"/>
      <c r="J415" s="550"/>
      <c r="K415" s="550"/>
      <c r="L415" s="550"/>
      <c r="O415" s="925"/>
      <c r="Q415" s="535"/>
    </row>
    <row r="416" spans="2:17">
      <c r="B416" s="534"/>
      <c r="C416" s="534"/>
      <c r="D416" s="534"/>
      <c r="E416" s="534"/>
      <c r="F416" s="534"/>
      <c r="G416" s="534"/>
      <c r="H416" s="534"/>
      <c r="I416" s="534"/>
      <c r="J416" s="550"/>
      <c r="K416" s="550"/>
      <c r="L416" s="550"/>
      <c r="O416" s="925"/>
      <c r="Q416" s="535"/>
    </row>
    <row r="417" spans="2:17">
      <c r="B417" s="534"/>
      <c r="C417" s="534"/>
      <c r="D417" s="534"/>
      <c r="E417" s="534"/>
      <c r="F417" s="534"/>
      <c r="G417" s="534"/>
      <c r="H417" s="534"/>
      <c r="I417" s="534"/>
      <c r="J417" s="550"/>
      <c r="K417" s="550"/>
      <c r="L417" s="550"/>
      <c r="O417" s="925"/>
      <c r="Q417" s="535"/>
    </row>
    <row r="418" spans="2:17">
      <c r="B418" s="534"/>
      <c r="C418" s="534"/>
      <c r="D418" s="534"/>
      <c r="E418" s="534"/>
      <c r="F418" s="534"/>
      <c r="G418" s="534"/>
      <c r="H418" s="534"/>
      <c r="I418" s="534"/>
      <c r="J418" s="550"/>
      <c r="K418" s="550"/>
      <c r="L418" s="550"/>
      <c r="O418" s="925"/>
      <c r="Q418" s="535"/>
    </row>
    <row r="419" spans="2:17">
      <c r="B419" s="534"/>
      <c r="C419" s="534"/>
      <c r="D419" s="534"/>
      <c r="E419" s="534"/>
      <c r="F419" s="534"/>
      <c r="G419" s="534"/>
      <c r="H419" s="534"/>
      <c r="I419" s="534"/>
      <c r="J419" s="550"/>
      <c r="K419" s="550"/>
      <c r="L419" s="550"/>
      <c r="O419" s="925"/>
      <c r="Q419" s="535"/>
    </row>
    <row r="420" spans="2:17">
      <c r="B420" s="534"/>
      <c r="C420" s="534"/>
      <c r="D420" s="534"/>
      <c r="E420" s="534"/>
      <c r="F420" s="534"/>
      <c r="G420" s="534"/>
      <c r="H420" s="534"/>
      <c r="I420" s="534"/>
      <c r="J420" s="550"/>
      <c r="K420" s="550"/>
      <c r="L420" s="550"/>
      <c r="O420" s="925"/>
      <c r="Q420" s="535"/>
    </row>
    <row r="421" spans="2:17">
      <c r="B421" s="534"/>
      <c r="C421" s="534"/>
      <c r="D421" s="534"/>
      <c r="E421" s="534"/>
      <c r="F421" s="534"/>
      <c r="G421" s="534"/>
      <c r="H421" s="534"/>
      <c r="I421" s="534"/>
      <c r="J421" s="550"/>
      <c r="K421" s="550"/>
      <c r="L421" s="550"/>
      <c r="O421" s="925"/>
      <c r="Q421" s="535"/>
    </row>
    <row r="422" spans="2:17">
      <c r="B422" s="534"/>
      <c r="C422" s="534"/>
      <c r="D422" s="534"/>
      <c r="E422" s="534"/>
      <c r="F422" s="534"/>
      <c r="G422" s="534"/>
      <c r="H422" s="534"/>
      <c r="I422" s="534"/>
      <c r="J422" s="550"/>
      <c r="K422" s="550"/>
      <c r="L422" s="550"/>
      <c r="O422" s="925"/>
      <c r="Q422" s="535"/>
    </row>
    <row r="423" spans="2:17">
      <c r="B423" s="534"/>
      <c r="C423" s="534"/>
      <c r="D423" s="534"/>
      <c r="E423" s="534"/>
      <c r="F423" s="534"/>
      <c r="G423" s="534"/>
      <c r="H423" s="534"/>
      <c r="I423" s="534"/>
      <c r="J423" s="550"/>
      <c r="K423" s="550"/>
      <c r="L423" s="550"/>
      <c r="O423" s="925"/>
      <c r="Q423" s="535"/>
    </row>
    <row r="424" spans="2:17">
      <c r="B424" s="534"/>
      <c r="C424" s="534"/>
      <c r="D424" s="534"/>
      <c r="E424" s="534"/>
      <c r="F424" s="534"/>
      <c r="G424" s="534"/>
      <c r="H424" s="534"/>
      <c r="I424" s="534"/>
      <c r="J424" s="550"/>
      <c r="K424" s="550"/>
      <c r="L424" s="550"/>
      <c r="O424" s="925"/>
      <c r="Q424" s="535"/>
    </row>
    <row r="425" spans="2:17">
      <c r="B425" s="534"/>
      <c r="C425" s="534"/>
      <c r="D425" s="534"/>
      <c r="E425" s="534"/>
      <c r="F425" s="534"/>
      <c r="G425" s="534"/>
      <c r="H425" s="534"/>
      <c r="I425" s="534"/>
      <c r="J425" s="550"/>
      <c r="K425" s="550"/>
      <c r="L425" s="550"/>
      <c r="O425" s="925"/>
      <c r="Q425" s="535"/>
    </row>
    <row r="426" spans="2:17">
      <c r="B426" s="534"/>
      <c r="C426" s="534"/>
      <c r="D426" s="534"/>
      <c r="E426" s="534"/>
      <c r="F426" s="534"/>
      <c r="G426" s="534"/>
      <c r="H426" s="534"/>
      <c r="I426" s="534"/>
      <c r="J426" s="550"/>
      <c r="K426" s="550"/>
      <c r="L426" s="550"/>
      <c r="O426" s="925"/>
      <c r="Q426" s="535"/>
    </row>
    <row r="427" spans="2:17">
      <c r="B427" s="534"/>
      <c r="C427" s="534"/>
      <c r="D427" s="534"/>
      <c r="E427" s="534"/>
      <c r="F427" s="534"/>
      <c r="G427" s="534"/>
      <c r="H427" s="534"/>
      <c r="I427" s="534"/>
      <c r="J427" s="550"/>
      <c r="K427" s="550"/>
      <c r="L427" s="550"/>
      <c r="O427" s="925"/>
      <c r="Q427" s="535"/>
    </row>
    <row r="428" spans="2:17">
      <c r="B428" s="534"/>
      <c r="C428" s="534"/>
      <c r="D428" s="534"/>
      <c r="E428" s="534"/>
      <c r="F428" s="534"/>
      <c r="G428" s="534"/>
      <c r="H428" s="534"/>
      <c r="I428" s="534"/>
      <c r="J428" s="550"/>
      <c r="K428" s="550"/>
      <c r="L428" s="550"/>
      <c r="O428" s="925"/>
      <c r="Q428" s="535"/>
    </row>
    <row r="429" spans="2:17">
      <c r="B429" s="534"/>
      <c r="C429" s="534"/>
      <c r="D429" s="534"/>
      <c r="E429" s="534"/>
      <c r="F429" s="534"/>
      <c r="G429" s="534"/>
      <c r="H429" s="534"/>
      <c r="I429" s="534"/>
      <c r="J429" s="550"/>
      <c r="K429" s="550"/>
      <c r="L429" s="550"/>
      <c r="O429" s="925"/>
      <c r="Q429" s="535"/>
    </row>
    <row r="430" spans="2:17">
      <c r="B430" s="534"/>
      <c r="C430" s="534"/>
      <c r="D430" s="534"/>
      <c r="E430" s="534"/>
      <c r="F430" s="534"/>
      <c r="G430" s="534"/>
      <c r="H430" s="534"/>
      <c r="I430" s="534"/>
      <c r="J430" s="550"/>
      <c r="K430" s="550"/>
      <c r="L430" s="550"/>
      <c r="O430" s="925"/>
      <c r="Q430" s="535"/>
    </row>
    <row r="431" spans="2:17">
      <c r="B431" s="534"/>
      <c r="C431" s="534"/>
      <c r="D431" s="534"/>
      <c r="E431" s="534"/>
      <c r="F431" s="534"/>
      <c r="G431" s="534"/>
      <c r="H431" s="534"/>
      <c r="I431" s="534"/>
      <c r="J431" s="550"/>
      <c r="K431" s="550"/>
      <c r="L431" s="550"/>
      <c r="O431" s="925"/>
      <c r="Q431" s="535"/>
    </row>
    <row r="432" spans="2:17">
      <c r="B432" s="534"/>
      <c r="C432" s="534"/>
      <c r="D432" s="534"/>
      <c r="E432" s="534"/>
      <c r="F432" s="534"/>
      <c r="G432" s="534"/>
      <c r="H432" s="534"/>
      <c r="I432" s="534"/>
      <c r="J432" s="550"/>
      <c r="K432" s="550"/>
      <c r="L432" s="550"/>
      <c r="O432" s="925"/>
      <c r="Q432" s="535"/>
    </row>
    <row r="433" spans="2:17">
      <c r="B433" s="534"/>
      <c r="C433" s="534"/>
      <c r="D433" s="534"/>
      <c r="E433" s="534"/>
      <c r="F433" s="534"/>
      <c r="G433" s="534"/>
      <c r="H433" s="534"/>
      <c r="I433" s="534"/>
      <c r="J433" s="550"/>
      <c r="K433" s="550"/>
      <c r="L433" s="550"/>
      <c r="O433" s="925"/>
      <c r="Q433" s="535"/>
    </row>
    <row r="434" spans="2:17">
      <c r="B434" s="534"/>
      <c r="C434" s="534"/>
      <c r="D434" s="534"/>
      <c r="E434" s="534"/>
      <c r="F434" s="534"/>
      <c r="G434" s="534"/>
      <c r="H434" s="534"/>
      <c r="I434" s="534"/>
      <c r="J434" s="550"/>
      <c r="K434" s="550"/>
      <c r="L434" s="550"/>
      <c r="O434" s="925"/>
      <c r="Q434" s="535"/>
    </row>
    <row r="435" spans="2:17">
      <c r="B435" s="534"/>
      <c r="C435" s="534"/>
      <c r="D435" s="534"/>
      <c r="E435" s="534"/>
      <c r="F435" s="534"/>
      <c r="G435" s="534"/>
      <c r="H435" s="534"/>
      <c r="I435" s="534"/>
      <c r="J435" s="550"/>
      <c r="K435" s="550"/>
      <c r="L435" s="550"/>
      <c r="O435" s="925"/>
      <c r="Q435" s="535"/>
    </row>
    <row r="436" spans="2:17">
      <c r="B436" s="534"/>
      <c r="C436" s="534"/>
      <c r="D436" s="534"/>
      <c r="E436" s="534"/>
      <c r="F436" s="534"/>
      <c r="G436" s="534"/>
      <c r="H436" s="534"/>
      <c r="I436" s="534"/>
      <c r="J436" s="550"/>
      <c r="K436" s="550"/>
      <c r="L436" s="550"/>
      <c r="O436" s="925"/>
      <c r="Q436" s="535"/>
    </row>
    <row r="437" spans="2:17">
      <c r="B437" s="534"/>
      <c r="C437" s="534"/>
      <c r="D437" s="534"/>
      <c r="E437" s="534"/>
      <c r="F437" s="534"/>
      <c r="G437" s="534"/>
      <c r="H437" s="534"/>
      <c r="I437" s="534"/>
      <c r="J437" s="550"/>
      <c r="K437" s="550"/>
      <c r="L437" s="550"/>
      <c r="O437" s="925"/>
      <c r="Q437" s="535"/>
    </row>
    <row r="438" spans="2:17">
      <c r="B438" s="534"/>
      <c r="C438" s="534"/>
      <c r="D438" s="534"/>
      <c r="E438" s="534"/>
      <c r="F438" s="534"/>
      <c r="G438" s="534"/>
      <c r="H438" s="534"/>
      <c r="I438" s="534"/>
      <c r="J438" s="550"/>
      <c r="K438" s="550"/>
      <c r="L438" s="550"/>
      <c r="O438" s="925"/>
      <c r="Q438" s="535"/>
    </row>
    <row r="439" spans="2:17">
      <c r="B439" s="534"/>
      <c r="C439" s="534"/>
      <c r="D439" s="534"/>
      <c r="E439" s="534"/>
      <c r="F439" s="534"/>
      <c r="G439" s="534"/>
      <c r="H439" s="534"/>
      <c r="I439" s="534"/>
      <c r="J439" s="550"/>
      <c r="K439" s="550"/>
      <c r="L439" s="550"/>
      <c r="O439" s="925"/>
      <c r="Q439" s="535"/>
    </row>
    <row r="440" spans="2:17">
      <c r="B440" s="534"/>
      <c r="C440" s="534"/>
      <c r="D440" s="534"/>
      <c r="E440" s="534"/>
      <c r="F440" s="534"/>
      <c r="G440" s="534"/>
      <c r="H440" s="534"/>
      <c r="I440" s="534"/>
      <c r="J440" s="550"/>
      <c r="K440" s="550"/>
      <c r="L440" s="550"/>
      <c r="O440" s="925"/>
      <c r="Q440" s="535"/>
    </row>
    <row r="441" spans="2:17">
      <c r="B441" s="534"/>
      <c r="C441" s="534"/>
      <c r="D441" s="534"/>
      <c r="E441" s="534"/>
      <c r="F441" s="534"/>
      <c r="G441" s="534"/>
      <c r="H441" s="534"/>
      <c r="I441" s="534"/>
      <c r="J441" s="550"/>
      <c r="K441" s="550"/>
      <c r="L441" s="550"/>
      <c r="O441" s="925"/>
      <c r="Q441" s="535"/>
    </row>
    <row r="442" spans="2:17">
      <c r="B442" s="534"/>
      <c r="C442" s="534"/>
      <c r="D442" s="534"/>
      <c r="E442" s="534"/>
      <c r="F442" s="534"/>
      <c r="G442" s="534"/>
      <c r="H442" s="534"/>
      <c r="I442" s="534"/>
      <c r="J442" s="550"/>
      <c r="K442" s="550"/>
      <c r="L442" s="550"/>
      <c r="O442" s="925"/>
      <c r="Q442" s="535"/>
    </row>
    <row r="443" spans="2:17">
      <c r="B443" s="534"/>
      <c r="C443" s="534"/>
      <c r="D443" s="534"/>
      <c r="E443" s="534"/>
      <c r="F443" s="534"/>
      <c r="G443" s="534"/>
      <c r="H443" s="534"/>
      <c r="I443" s="534"/>
      <c r="J443" s="550"/>
      <c r="K443" s="550"/>
      <c r="L443" s="550"/>
      <c r="O443" s="925"/>
      <c r="Q443" s="535"/>
    </row>
    <row r="444" spans="2:17">
      <c r="B444" s="534"/>
      <c r="C444" s="534"/>
      <c r="D444" s="534"/>
      <c r="E444" s="534"/>
      <c r="F444" s="534"/>
      <c r="G444" s="534"/>
      <c r="H444" s="534"/>
      <c r="I444" s="534"/>
      <c r="J444" s="550"/>
      <c r="K444" s="550"/>
      <c r="L444" s="550"/>
      <c r="O444" s="925"/>
      <c r="Q444" s="535"/>
    </row>
    <row r="445" spans="2:17">
      <c r="B445" s="534"/>
      <c r="C445" s="534"/>
      <c r="D445" s="534"/>
      <c r="E445" s="534"/>
      <c r="F445" s="534"/>
      <c r="G445" s="534"/>
      <c r="H445" s="534"/>
      <c r="I445" s="534"/>
      <c r="J445" s="550"/>
      <c r="K445" s="550"/>
      <c r="L445" s="550"/>
      <c r="O445" s="925"/>
      <c r="Q445" s="535"/>
    </row>
    <row r="446" spans="2:17">
      <c r="B446" s="534"/>
      <c r="C446" s="534"/>
      <c r="D446" s="534"/>
      <c r="E446" s="534"/>
      <c r="F446" s="534"/>
      <c r="G446" s="534"/>
      <c r="H446" s="534"/>
      <c r="I446" s="534"/>
      <c r="J446" s="550"/>
      <c r="K446" s="550"/>
      <c r="L446" s="550"/>
      <c r="O446" s="925"/>
      <c r="Q446" s="535"/>
    </row>
    <row r="447" spans="2:17">
      <c r="B447" s="534"/>
      <c r="C447" s="534"/>
      <c r="D447" s="534"/>
      <c r="E447" s="534"/>
      <c r="F447" s="534"/>
      <c r="G447" s="534"/>
      <c r="H447" s="534"/>
      <c r="I447" s="534"/>
      <c r="J447" s="550"/>
      <c r="K447" s="550"/>
      <c r="L447" s="550"/>
      <c r="O447" s="925"/>
      <c r="Q447" s="535"/>
    </row>
    <row r="448" spans="2:17">
      <c r="B448" s="534"/>
      <c r="C448" s="534"/>
      <c r="D448" s="534"/>
      <c r="E448" s="534"/>
      <c r="F448" s="534"/>
      <c r="G448" s="534"/>
      <c r="H448" s="534"/>
      <c r="I448" s="534"/>
      <c r="J448" s="550"/>
      <c r="K448" s="550"/>
      <c r="L448" s="550"/>
      <c r="O448" s="925"/>
      <c r="Q448" s="535"/>
    </row>
    <row r="449" spans="2:17">
      <c r="B449" s="534"/>
      <c r="C449" s="534"/>
      <c r="D449" s="534"/>
      <c r="E449" s="534"/>
      <c r="F449" s="534"/>
      <c r="G449" s="534"/>
      <c r="H449" s="534"/>
      <c r="I449" s="534"/>
      <c r="J449" s="550"/>
      <c r="K449" s="550"/>
      <c r="L449" s="550"/>
      <c r="O449" s="925"/>
      <c r="Q449" s="535"/>
    </row>
    <row r="450" spans="2:17">
      <c r="B450" s="534"/>
      <c r="C450" s="534"/>
      <c r="D450" s="534"/>
      <c r="E450" s="534"/>
      <c r="F450" s="534"/>
      <c r="G450" s="534"/>
      <c r="H450" s="534"/>
      <c r="I450" s="534"/>
      <c r="J450" s="550"/>
      <c r="K450" s="550"/>
      <c r="L450" s="550"/>
      <c r="O450" s="925"/>
      <c r="Q450" s="535"/>
    </row>
    <row r="451" spans="2:17">
      <c r="B451" s="534"/>
      <c r="C451" s="534"/>
      <c r="D451" s="534"/>
      <c r="E451" s="534"/>
      <c r="F451" s="534"/>
      <c r="G451" s="534"/>
      <c r="H451" s="534"/>
      <c r="I451" s="534"/>
      <c r="J451" s="550"/>
      <c r="K451" s="550"/>
      <c r="L451" s="550"/>
      <c r="O451" s="925"/>
      <c r="Q451" s="535"/>
    </row>
    <row r="452" spans="2:17">
      <c r="B452" s="534"/>
      <c r="C452" s="534"/>
      <c r="D452" s="534"/>
      <c r="E452" s="534"/>
      <c r="F452" s="534"/>
      <c r="G452" s="534"/>
      <c r="H452" s="534"/>
      <c r="I452" s="534"/>
      <c r="J452" s="550"/>
      <c r="K452" s="550"/>
      <c r="L452" s="550"/>
      <c r="O452" s="925"/>
      <c r="Q452" s="535"/>
    </row>
    <row r="453" spans="2:17">
      <c r="B453" s="534"/>
      <c r="C453" s="534"/>
      <c r="D453" s="534"/>
      <c r="E453" s="534"/>
      <c r="F453" s="534"/>
      <c r="G453" s="534"/>
      <c r="H453" s="534"/>
      <c r="I453" s="534"/>
      <c r="J453" s="550"/>
      <c r="K453" s="550"/>
      <c r="L453" s="550"/>
      <c r="O453" s="925"/>
      <c r="Q453" s="535"/>
    </row>
    <row r="454" spans="2:17">
      <c r="B454" s="534"/>
      <c r="C454" s="534"/>
      <c r="D454" s="534"/>
      <c r="E454" s="534"/>
      <c r="F454" s="534"/>
      <c r="G454" s="534"/>
      <c r="H454" s="534"/>
      <c r="I454" s="534"/>
      <c r="J454" s="550"/>
      <c r="K454" s="550"/>
      <c r="L454" s="550"/>
      <c r="O454" s="925"/>
      <c r="Q454" s="535"/>
    </row>
    <row r="455" spans="2:17">
      <c r="B455" s="534"/>
      <c r="C455" s="534"/>
      <c r="D455" s="534"/>
      <c r="E455" s="534"/>
      <c r="F455" s="534"/>
      <c r="G455" s="534"/>
      <c r="H455" s="534"/>
      <c r="I455" s="534"/>
      <c r="J455" s="550"/>
      <c r="K455" s="550"/>
      <c r="L455" s="550"/>
      <c r="O455" s="925"/>
      <c r="Q455" s="535"/>
    </row>
    <row r="456" spans="2:17">
      <c r="B456" s="534"/>
      <c r="C456" s="534"/>
      <c r="D456" s="534"/>
      <c r="E456" s="534"/>
      <c r="F456" s="534"/>
      <c r="G456" s="534"/>
      <c r="H456" s="534"/>
      <c r="I456" s="534"/>
      <c r="J456" s="550"/>
      <c r="K456" s="550"/>
      <c r="L456" s="550"/>
      <c r="O456" s="925"/>
      <c r="Q456" s="535"/>
    </row>
    <row r="457" spans="2:17">
      <c r="B457" s="534"/>
      <c r="C457" s="534"/>
      <c r="D457" s="534"/>
      <c r="E457" s="534"/>
      <c r="F457" s="534"/>
      <c r="G457" s="534"/>
      <c r="H457" s="534"/>
      <c r="I457" s="534"/>
      <c r="J457" s="550"/>
      <c r="K457" s="550"/>
      <c r="L457" s="550"/>
      <c r="O457" s="925"/>
      <c r="Q457" s="535"/>
    </row>
    <row r="458" spans="2:17">
      <c r="B458" s="534"/>
      <c r="C458" s="534"/>
      <c r="D458" s="534"/>
      <c r="E458" s="534"/>
      <c r="F458" s="534"/>
      <c r="G458" s="534"/>
      <c r="H458" s="534"/>
      <c r="I458" s="534"/>
      <c r="J458" s="550"/>
      <c r="K458" s="550"/>
      <c r="L458" s="550"/>
      <c r="O458" s="925"/>
      <c r="Q458" s="535"/>
    </row>
    <row r="459" spans="2:17">
      <c r="B459" s="534"/>
      <c r="C459" s="534"/>
      <c r="D459" s="534"/>
      <c r="E459" s="534"/>
      <c r="F459" s="534"/>
      <c r="G459" s="534"/>
      <c r="H459" s="534"/>
      <c r="I459" s="534"/>
      <c r="J459" s="550"/>
      <c r="K459" s="550"/>
      <c r="L459" s="550"/>
      <c r="O459" s="925"/>
      <c r="Q459" s="535"/>
    </row>
    <row r="460" spans="2:17">
      <c r="B460" s="534"/>
      <c r="C460" s="534"/>
      <c r="D460" s="534"/>
      <c r="E460" s="534"/>
      <c r="F460" s="534"/>
      <c r="G460" s="534"/>
      <c r="H460" s="534"/>
      <c r="I460" s="534"/>
      <c r="J460" s="550"/>
      <c r="K460" s="550"/>
      <c r="L460" s="550"/>
      <c r="O460" s="925"/>
      <c r="Q460" s="535"/>
    </row>
    <row r="461" spans="2:17">
      <c r="B461" s="534"/>
      <c r="C461" s="534"/>
      <c r="D461" s="534"/>
      <c r="E461" s="534"/>
      <c r="F461" s="534"/>
      <c r="G461" s="534"/>
      <c r="H461" s="534"/>
      <c r="I461" s="534"/>
      <c r="J461" s="550"/>
      <c r="K461" s="550"/>
      <c r="L461" s="550"/>
      <c r="O461" s="925"/>
      <c r="Q461" s="535"/>
    </row>
    <row r="462" spans="2:17">
      <c r="B462" s="534"/>
      <c r="C462" s="534"/>
      <c r="D462" s="534"/>
      <c r="E462" s="534"/>
      <c r="F462" s="534"/>
      <c r="G462" s="534"/>
      <c r="H462" s="534"/>
      <c r="I462" s="534"/>
      <c r="J462" s="550"/>
      <c r="K462" s="550"/>
      <c r="L462" s="550"/>
      <c r="O462" s="925"/>
      <c r="Q462" s="535"/>
    </row>
    <row r="463" spans="2:17">
      <c r="B463" s="534"/>
      <c r="C463" s="534"/>
      <c r="D463" s="534"/>
      <c r="E463" s="534"/>
      <c r="F463" s="534"/>
      <c r="G463" s="534"/>
      <c r="H463" s="534"/>
      <c r="I463" s="534"/>
      <c r="J463" s="550"/>
      <c r="K463" s="550"/>
      <c r="L463" s="550"/>
      <c r="O463" s="925"/>
      <c r="Q463" s="535"/>
    </row>
    <row r="464" spans="2:17">
      <c r="B464" s="534"/>
      <c r="C464" s="534"/>
      <c r="D464" s="534"/>
      <c r="E464" s="534"/>
      <c r="F464" s="534"/>
      <c r="G464" s="534"/>
      <c r="H464" s="534"/>
      <c r="I464" s="534"/>
      <c r="J464" s="550"/>
      <c r="K464" s="550"/>
      <c r="L464" s="550"/>
      <c r="O464" s="925"/>
      <c r="Q464" s="535"/>
    </row>
    <row r="465" spans="2:17">
      <c r="B465" s="534"/>
      <c r="C465" s="534"/>
      <c r="D465" s="534"/>
      <c r="E465" s="534"/>
      <c r="F465" s="534"/>
      <c r="G465" s="534"/>
      <c r="H465" s="534"/>
      <c r="I465" s="534"/>
      <c r="J465" s="550"/>
      <c r="K465" s="550"/>
      <c r="L465" s="550"/>
      <c r="O465" s="925"/>
      <c r="Q465" s="535"/>
    </row>
    <row r="466" spans="2:17">
      <c r="B466" s="534"/>
      <c r="C466" s="534"/>
      <c r="D466" s="534"/>
      <c r="E466" s="534"/>
      <c r="F466" s="534"/>
      <c r="G466" s="534"/>
      <c r="H466" s="534"/>
      <c r="I466" s="534"/>
      <c r="J466" s="550"/>
      <c r="K466" s="550"/>
      <c r="L466" s="550"/>
      <c r="O466" s="925"/>
      <c r="Q466" s="535"/>
    </row>
    <row r="467" spans="2:17">
      <c r="B467" s="534"/>
      <c r="C467" s="534"/>
      <c r="D467" s="534"/>
      <c r="E467" s="534"/>
      <c r="F467" s="534"/>
      <c r="G467" s="534"/>
      <c r="H467" s="534"/>
      <c r="I467" s="534"/>
      <c r="J467" s="550"/>
      <c r="K467" s="550"/>
      <c r="L467" s="550"/>
      <c r="O467" s="925"/>
      <c r="Q467" s="535"/>
    </row>
    <row r="468" spans="2:17">
      <c r="B468" s="534"/>
      <c r="C468" s="534"/>
      <c r="D468" s="534"/>
      <c r="E468" s="534"/>
      <c r="F468" s="534"/>
      <c r="G468" s="534"/>
      <c r="H468" s="534"/>
      <c r="I468" s="534"/>
      <c r="J468" s="550"/>
      <c r="K468" s="550"/>
      <c r="L468" s="550"/>
      <c r="O468" s="925"/>
      <c r="Q468" s="535"/>
    </row>
    <row r="469" spans="2:17">
      <c r="B469" s="534"/>
      <c r="C469" s="534"/>
      <c r="D469" s="534"/>
      <c r="E469" s="534"/>
      <c r="F469" s="534"/>
      <c r="G469" s="534"/>
      <c r="H469" s="534"/>
      <c r="I469" s="534"/>
      <c r="J469" s="550"/>
      <c r="K469" s="550"/>
      <c r="L469" s="550"/>
      <c r="O469" s="925"/>
      <c r="Q469" s="535"/>
    </row>
    <row r="470" spans="2:17">
      <c r="B470" s="534"/>
      <c r="C470" s="534"/>
      <c r="D470" s="534"/>
      <c r="E470" s="534"/>
      <c r="F470" s="534"/>
      <c r="G470" s="534"/>
      <c r="H470" s="534"/>
      <c r="I470" s="534"/>
      <c r="J470" s="550"/>
      <c r="K470" s="550"/>
      <c r="L470" s="550"/>
      <c r="Q470" s="535"/>
    </row>
    <row r="471" spans="2:17">
      <c r="B471" s="534"/>
      <c r="C471" s="534"/>
      <c r="D471" s="534"/>
      <c r="E471" s="534"/>
      <c r="F471" s="534"/>
      <c r="G471" s="534"/>
      <c r="H471" s="534"/>
      <c r="I471" s="534"/>
      <c r="J471" s="550"/>
      <c r="K471" s="550"/>
      <c r="L471" s="550"/>
      <c r="Q471" s="535"/>
    </row>
    <row r="472" spans="2:17">
      <c r="B472" s="534"/>
      <c r="C472" s="534"/>
      <c r="D472" s="534"/>
      <c r="E472" s="534"/>
      <c r="F472" s="534"/>
      <c r="G472" s="534"/>
      <c r="H472" s="534"/>
      <c r="I472" s="534"/>
      <c r="J472" s="550"/>
      <c r="K472" s="550"/>
      <c r="L472" s="550"/>
      <c r="Q472" s="535"/>
    </row>
  </sheetData>
  <autoFilter ref="A6:N291">
    <filterColumn colId="0" showButton="0"/>
    <filterColumn colId="1" showButton="0"/>
  </autoFilter>
  <mergeCells count="118">
    <mergeCell ref="A72:C72"/>
    <mergeCell ref="A75:C75"/>
    <mergeCell ref="A76:C76"/>
    <mergeCell ref="A82:C82"/>
    <mergeCell ref="O4:O5"/>
    <mergeCell ref="R4:R5"/>
    <mergeCell ref="A6:C6"/>
    <mergeCell ref="A7:C7"/>
    <mergeCell ref="P4:Q4"/>
    <mergeCell ref="M4:M5"/>
    <mergeCell ref="N4:N5"/>
    <mergeCell ref="A2:M2"/>
    <mergeCell ref="A4:A5"/>
    <mergeCell ref="B4:B5"/>
    <mergeCell ref="C4:C5"/>
    <mergeCell ref="D4:D5"/>
    <mergeCell ref="E4:F5"/>
    <mergeCell ref="G4:G5"/>
    <mergeCell ref="H4:H5"/>
    <mergeCell ref="I4:I5"/>
    <mergeCell ref="J4:L4"/>
    <mergeCell ref="C16:C17"/>
    <mergeCell ref="A35:C35"/>
    <mergeCell ref="A36:C36"/>
    <mergeCell ref="A180:C180"/>
    <mergeCell ref="A125:C125"/>
    <mergeCell ref="A109:C109"/>
    <mergeCell ref="A113:C113"/>
    <mergeCell ref="A114:C114"/>
    <mergeCell ref="A116:C116"/>
    <mergeCell ref="A119:C119"/>
    <mergeCell ref="A94:C94"/>
    <mergeCell ref="A95:C95"/>
    <mergeCell ref="A83:C83"/>
    <mergeCell ref="A120:C120"/>
    <mergeCell ref="A105:C105"/>
    <mergeCell ref="C137:C138"/>
    <mergeCell ref="A132:C132"/>
    <mergeCell ref="A45:C45"/>
    <mergeCell ref="A46:C46"/>
    <mergeCell ref="A22:C22"/>
    <mergeCell ref="A25:C25"/>
    <mergeCell ref="A26:C26"/>
    <mergeCell ref="A32:C32"/>
    <mergeCell ref="A198:C198"/>
    <mergeCell ref="A194:C194"/>
    <mergeCell ref="A183:C183"/>
    <mergeCell ref="A184:C184"/>
    <mergeCell ref="A190:C190"/>
    <mergeCell ref="A191:C191"/>
    <mergeCell ref="C181:D181"/>
    <mergeCell ref="A126:C126"/>
    <mergeCell ref="A128:C128"/>
    <mergeCell ref="A131:C131"/>
    <mergeCell ref="A91:C91"/>
    <mergeCell ref="A161:C161"/>
    <mergeCell ref="A100:C100"/>
    <mergeCell ref="A99:C99"/>
    <mergeCell ref="A108:C108"/>
    <mergeCell ref="A160:C160"/>
    <mergeCell ref="G307:H307"/>
    <mergeCell ref="G308:H308"/>
    <mergeCell ref="A291:C291"/>
    <mergeCell ref="A273:C273"/>
    <mergeCell ref="A276:C276"/>
    <mergeCell ref="A279:C279"/>
    <mergeCell ref="A280:C280"/>
    <mergeCell ref="A283:C283"/>
    <mergeCell ref="A284:C284"/>
    <mergeCell ref="B294:C294"/>
    <mergeCell ref="B302:C302"/>
    <mergeCell ref="B303:C303"/>
    <mergeCell ref="B304:C304"/>
    <mergeCell ref="B293:C293"/>
    <mergeCell ref="B296:C296"/>
    <mergeCell ref="A287:C287"/>
    <mergeCell ref="B299:C299"/>
    <mergeCell ref="B301:C301"/>
    <mergeCell ref="A203:C203"/>
    <mergeCell ref="A204:C204"/>
    <mergeCell ref="B208:C208"/>
    <mergeCell ref="D301:H301"/>
    <mergeCell ref="B297:C297"/>
    <mergeCell ref="B295:C295"/>
    <mergeCell ref="D297:H297"/>
    <mergeCell ref="D298:H298"/>
    <mergeCell ref="D299:H299"/>
    <mergeCell ref="D300:H300"/>
    <mergeCell ref="A239:C239"/>
    <mergeCell ref="A241:C241"/>
    <mergeCell ref="A227:C227"/>
    <mergeCell ref="A199:C199"/>
    <mergeCell ref="A290:C290"/>
    <mergeCell ref="A243:C243"/>
    <mergeCell ref="A244:C244"/>
    <mergeCell ref="A245:C245"/>
    <mergeCell ref="A268:C268"/>
    <mergeCell ref="A269:C269"/>
    <mergeCell ref="A230:C230"/>
    <mergeCell ref="A232:C232"/>
    <mergeCell ref="A233:C233"/>
    <mergeCell ref="K1:M1"/>
    <mergeCell ref="A272:C272"/>
    <mergeCell ref="A247:C247"/>
    <mergeCell ref="A248:C248"/>
    <mergeCell ref="A264:C264"/>
    <mergeCell ref="A266:C266"/>
    <mergeCell ref="A238:C238"/>
    <mergeCell ref="A211:C211"/>
    <mergeCell ref="A212:C212"/>
    <mergeCell ref="A234:C234"/>
    <mergeCell ref="A216:C216"/>
    <mergeCell ref="A217:C217"/>
    <mergeCell ref="A219:C219"/>
    <mergeCell ref="A221:C221"/>
    <mergeCell ref="A222:C222"/>
    <mergeCell ref="A223:C223"/>
    <mergeCell ref="A228:C228"/>
  </mergeCells>
  <phoneticPr fontId="0" type="noConversion"/>
  <dataValidations count="2">
    <dataValidation type="list" allowBlank="1" showInputMessage="1" showErrorMessage="1" sqref="N282 N98 N215 N124 N112 N81 N226 N237 N246 N21 N271">
      <formula1>#REF!</formula1>
    </dataValidation>
    <dataValidation type="list" allowBlank="1" showInputMessage="1" showErrorMessage="1" sqref="M81 M31 M275 M229 M98 M112 M124 M127 M263 M179 M189 M115 M240 M271 M246 M237 M218 M215 M282 M193 M71 M104 M90 M286 M207 D81 D71 D31 D275 D44 D98 D112 D124 D127 D179 D189 D21 D202 D271 D246 D237 D215 D282 D193 D115 D104 D90 D286 D207 D218 D226 D229 D240 D263 F81 F71 F31 F275 F44 F98 F112 F124 F127 F179 F189 F21 F202 F271 F263 F237 F215 F282 F193 F115 F104 F90 F286 F207 F218 F226 F229 F240">
      <formula1>#REF!</formula1>
    </dataValidation>
  </dataValidations>
  <printOptions horizontalCentered="1"/>
  <pageMargins left="0.23622047244094491" right="0.23622047244094491" top="0.39370078740157483" bottom="0.35433070866141736" header="0.23622047244094491" footer="0.27559055118110237"/>
  <pageSetup paperSize="9" scale="76" firstPageNumber="2" fitToHeight="0" orientation="landscape" r:id="rId1"/>
  <headerFooter alignWithMargins="0">
    <oddFooter>&amp;C&amp;P</oddFooter>
  </headerFooter>
  <rowBreaks count="5" manualBreakCount="5">
    <brk id="119" max="12" man="1"/>
    <brk id="168" max="12" man="1"/>
    <brk id="180" max="12" man="1"/>
    <brk id="250" max="12" man="1"/>
    <brk id="270" max="12" man="1"/>
  </rowBreaks>
</worksheet>
</file>

<file path=xl/worksheets/sheet2.xml><?xml version="1.0" encoding="utf-8"?>
<worksheet xmlns="http://schemas.openxmlformats.org/spreadsheetml/2006/main" xmlns:r="http://schemas.openxmlformats.org/officeDocument/2006/relationships">
  <sheetPr>
    <tabColor rgb="FFFF0000"/>
    <pageSetUpPr fitToPage="1"/>
  </sheetPr>
  <dimension ref="A1:T475"/>
  <sheetViews>
    <sheetView showRuler="0" view="pageBreakPreview" zoomScaleNormal="100" zoomScaleSheetLayoutView="100" workbookViewId="0">
      <pane ySplit="6" topLeftCell="A205" activePane="bottomLeft" state="frozen"/>
      <selection activeCell="K8" sqref="K8"/>
      <selection pane="bottomLeft" activeCell="A2" sqref="A2:M306"/>
    </sheetView>
  </sheetViews>
  <sheetFormatPr defaultRowHeight="15" outlineLevelRow="1"/>
  <cols>
    <col min="1" max="1" width="4.5703125" style="534" customWidth="1"/>
    <col min="2" max="2" width="12.42578125" style="1393" customWidth="1"/>
    <col min="3" max="3" width="33.42578125" style="534" customWidth="1"/>
    <col min="4" max="4" width="15.42578125" style="927" customWidth="1"/>
    <col min="5" max="5" width="10.7109375" style="899" customWidth="1"/>
    <col min="6" max="6" width="12" style="1393" customWidth="1"/>
    <col min="7" max="7" width="11.7109375" style="899" hidden="1" customWidth="1"/>
    <col min="8" max="8" width="12.7109375" style="899" customWidth="1"/>
    <col min="9" max="9" width="12.5703125" style="899" customWidth="1"/>
    <col min="10" max="12" width="16.140625" style="956" customWidth="1"/>
    <col min="13" max="13" width="25.85546875" style="534" customWidth="1"/>
    <col min="14" max="14" width="15.5703125" style="534" customWidth="1"/>
    <col min="15" max="15" width="12.28515625" style="927" customWidth="1"/>
    <col min="16" max="16" width="12.42578125" style="534" customWidth="1"/>
    <col min="17" max="17" width="12.140625" style="534" customWidth="1"/>
    <col min="18" max="18" width="13.5703125" style="534" hidden="1" customWidth="1"/>
    <col min="19" max="16384" width="9.140625" style="534"/>
  </cols>
  <sheetData>
    <row r="1" spans="1:19" s="929" customFormat="1" ht="24" hidden="1" customHeight="1">
      <c r="A1" s="1461"/>
      <c r="B1" s="1461"/>
      <c r="C1" s="1461"/>
      <c r="D1" s="1461"/>
      <c r="E1" s="1461"/>
      <c r="F1" s="1461"/>
      <c r="G1" s="1461"/>
      <c r="H1" s="1461"/>
      <c r="I1" s="1461"/>
      <c r="J1" s="1461"/>
      <c r="K1" s="1461"/>
      <c r="L1" s="1461"/>
      <c r="M1" s="1461"/>
      <c r="N1" s="928"/>
      <c r="O1" s="928"/>
      <c r="P1" s="928"/>
    </row>
    <row r="2" spans="1:19" ht="80.25" customHeight="1">
      <c r="A2" s="907"/>
      <c r="B2" s="1372"/>
      <c r="C2" s="907"/>
      <c r="D2" s="719"/>
      <c r="E2" s="925"/>
      <c r="F2" s="1372"/>
      <c r="G2" s="925"/>
      <c r="H2" s="925"/>
      <c r="I2" s="925"/>
      <c r="J2" s="553"/>
      <c r="K2" s="1576" t="s">
        <v>74</v>
      </c>
      <c r="L2" s="1576"/>
      <c r="M2" s="1576"/>
      <c r="N2" s="925"/>
      <c r="O2" s="719"/>
      <c r="P2" s="925"/>
    </row>
    <row r="3" spans="1:19" ht="21" customHeight="1">
      <c r="A3" s="907"/>
      <c r="B3" s="1582" t="s">
        <v>765</v>
      </c>
      <c r="C3" s="1582"/>
      <c r="D3" s="1582"/>
      <c r="E3" s="1582"/>
      <c r="F3" s="1582"/>
      <c r="G3" s="1582"/>
      <c r="H3" s="1582"/>
      <c r="I3" s="1582"/>
      <c r="J3" s="1582"/>
      <c r="K3" s="1582"/>
      <c r="L3" s="1582"/>
      <c r="M3" s="1582"/>
      <c r="N3" s="1447"/>
      <c r="O3" s="719"/>
      <c r="P3" s="925"/>
    </row>
    <row r="4" spans="1:19" ht="16.5" customHeight="1" thickBot="1">
      <c r="A4" s="907"/>
      <c r="B4" s="1448"/>
      <c r="C4" s="1448"/>
      <c r="D4" s="1448"/>
      <c r="E4" s="1448"/>
      <c r="F4" s="1448"/>
      <c r="G4" s="1448"/>
      <c r="H4" s="1448"/>
      <c r="I4" s="1448"/>
      <c r="J4" s="1448"/>
      <c r="K4" s="1448"/>
      <c r="M4" s="1455" t="s">
        <v>772</v>
      </c>
      <c r="N4" s="1448"/>
      <c r="O4" s="719"/>
      <c r="P4" s="925"/>
    </row>
    <row r="5" spans="1:19" s="930" customFormat="1" ht="42" customHeight="1">
      <c r="A5" s="1547" t="s">
        <v>251</v>
      </c>
      <c r="B5" s="1549" t="s">
        <v>52</v>
      </c>
      <c r="C5" s="1551" t="s">
        <v>51</v>
      </c>
      <c r="D5" s="1551" t="s">
        <v>254</v>
      </c>
      <c r="E5" s="1553" t="s">
        <v>255</v>
      </c>
      <c r="F5" s="1554"/>
      <c r="G5" s="1551" t="s">
        <v>40</v>
      </c>
      <c r="H5" s="1577" t="s">
        <v>14</v>
      </c>
      <c r="I5" s="1577" t="s">
        <v>81</v>
      </c>
      <c r="J5" s="1579" t="s">
        <v>653</v>
      </c>
      <c r="K5" s="1580"/>
      <c r="L5" s="1581"/>
      <c r="M5" s="1565" t="s">
        <v>260</v>
      </c>
      <c r="N5" s="1567" t="s">
        <v>273</v>
      </c>
      <c r="O5" s="1559" t="s">
        <v>279</v>
      </c>
      <c r="P5" s="1563" t="s">
        <v>291</v>
      </c>
      <c r="Q5" s="1564"/>
      <c r="S5" s="1561"/>
    </row>
    <row r="6" spans="1:19" ht="54" customHeight="1" thickBot="1">
      <c r="A6" s="1548"/>
      <c r="B6" s="1550"/>
      <c r="C6" s="1552"/>
      <c r="D6" s="1552"/>
      <c r="E6" s="1555"/>
      <c r="F6" s="1556"/>
      <c r="G6" s="1552"/>
      <c r="H6" s="1578"/>
      <c r="I6" s="1578"/>
      <c r="J6" s="1373">
        <v>2019</v>
      </c>
      <c r="K6" s="1373">
        <v>2020</v>
      </c>
      <c r="L6" s="1373">
        <v>2021</v>
      </c>
      <c r="M6" s="1566"/>
      <c r="N6" s="1568"/>
      <c r="O6" s="1560"/>
      <c r="P6" s="931" t="s">
        <v>292</v>
      </c>
      <c r="Q6" s="899" t="s">
        <v>293</v>
      </c>
      <c r="S6" s="1562"/>
    </row>
    <row r="7" spans="1:19" ht="30" customHeight="1" thickBot="1">
      <c r="A7" s="1474" t="s">
        <v>305</v>
      </c>
      <c r="B7" s="1475"/>
      <c r="C7" s="1475"/>
      <c r="D7" s="932"/>
      <c r="E7" s="933"/>
      <c r="F7" s="1374"/>
      <c r="G7" s="935">
        <v>340.21813138000005</v>
      </c>
      <c r="H7" s="935">
        <v>5.2493416399999999</v>
      </c>
      <c r="I7" s="935">
        <v>25.565008740000003</v>
      </c>
      <c r="J7" s="936">
        <v>30.065034999999998</v>
      </c>
      <c r="K7" s="936">
        <v>17.558867999999997</v>
      </c>
      <c r="L7" s="936">
        <v>22.953744</v>
      </c>
      <c r="M7" s="1449"/>
      <c r="N7" s="937"/>
      <c r="O7" s="937"/>
    </row>
    <row r="8" spans="1:19" ht="18" customHeight="1" outlineLevel="1">
      <c r="A8" s="1540" t="s">
        <v>718</v>
      </c>
      <c r="B8" s="1541"/>
      <c r="C8" s="1541"/>
      <c r="D8" s="873"/>
      <c r="E8" s="938"/>
      <c r="F8" s="1375"/>
      <c r="G8" s="938"/>
      <c r="H8" s="938"/>
      <c r="I8" s="938"/>
      <c r="J8" s="940"/>
      <c r="K8" s="940"/>
      <c r="L8" s="940"/>
      <c r="M8" s="1450"/>
      <c r="N8" s="937"/>
      <c r="O8" s="937"/>
    </row>
    <row r="9" spans="1:19" ht="65.25" customHeight="1" outlineLevel="1">
      <c r="A9" s="909">
        <v>1</v>
      </c>
      <c r="B9" s="876" t="s">
        <v>679</v>
      </c>
      <c r="C9" s="1107" t="s">
        <v>372</v>
      </c>
      <c r="D9" s="872" t="s">
        <v>710</v>
      </c>
      <c r="E9" s="874">
        <v>17.46</v>
      </c>
      <c r="F9" s="876" t="s">
        <v>75</v>
      </c>
      <c r="G9" s="874">
        <v>26.76</v>
      </c>
      <c r="H9" s="874">
        <v>0.78074407999999995</v>
      </c>
      <c r="I9" s="874">
        <v>13.743785920000001</v>
      </c>
      <c r="J9" s="920">
        <v>12.235469999999999</v>
      </c>
      <c r="K9" s="920">
        <v>0</v>
      </c>
      <c r="L9" s="920">
        <v>0</v>
      </c>
      <c r="M9" s="942" t="s">
        <v>646</v>
      </c>
      <c r="N9" s="576" t="s">
        <v>305</v>
      </c>
      <c r="O9" s="533">
        <v>0</v>
      </c>
      <c r="P9" s="534">
        <v>1</v>
      </c>
      <c r="Q9" s="534">
        <v>0</v>
      </c>
      <c r="S9" s="535"/>
    </row>
    <row r="10" spans="1:19" ht="56.25" outlineLevel="1">
      <c r="A10" s="909">
        <v>2</v>
      </c>
      <c r="B10" s="876" t="s">
        <v>676</v>
      </c>
      <c r="C10" s="1443" t="s">
        <v>723</v>
      </c>
      <c r="D10" s="872" t="s">
        <v>303</v>
      </c>
      <c r="E10" s="874">
        <v>4.7</v>
      </c>
      <c r="F10" s="1469" t="s">
        <v>76</v>
      </c>
      <c r="G10" s="874">
        <v>6.6627670000000006</v>
      </c>
      <c r="H10" s="874">
        <v>0</v>
      </c>
      <c r="I10" s="874">
        <v>0</v>
      </c>
      <c r="J10" s="920">
        <v>4.5410000000000004</v>
      </c>
      <c r="K10" s="920">
        <v>3.9E-2</v>
      </c>
      <c r="L10" s="920">
        <v>0</v>
      </c>
      <c r="M10" s="942" t="s">
        <v>646</v>
      </c>
      <c r="N10" s="576" t="s">
        <v>305</v>
      </c>
      <c r="O10" s="533">
        <v>0</v>
      </c>
      <c r="P10" s="534">
        <v>1</v>
      </c>
      <c r="Q10" s="534">
        <v>0</v>
      </c>
      <c r="S10" s="535"/>
    </row>
    <row r="11" spans="1:19" ht="63" customHeight="1" outlineLevel="1">
      <c r="A11" s="909">
        <v>3</v>
      </c>
      <c r="B11" s="876" t="s">
        <v>678</v>
      </c>
      <c r="C11" s="1443" t="s">
        <v>768</v>
      </c>
      <c r="D11" s="872" t="s">
        <v>303</v>
      </c>
      <c r="E11" s="874">
        <v>6.4</v>
      </c>
      <c r="F11" s="1469" t="s">
        <v>76</v>
      </c>
      <c r="G11" s="874">
        <v>9.0727039999999999</v>
      </c>
      <c r="H11" s="874">
        <v>2.8537236500000001</v>
      </c>
      <c r="I11" s="874">
        <v>2.3779363500000006</v>
      </c>
      <c r="J11" s="920">
        <v>1.9302649999999999</v>
      </c>
      <c r="K11" s="920">
        <v>1.910779</v>
      </c>
      <c r="L11" s="920">
        <v>0.01</v>
      </c>
      <c r="M11" s="942" t="s">
        <v>648</v>
      </c>
      <c r="N11" s="576" t="s">
        <v>305</v>
      </c>
      <c r="O11" s="533">
        <v>0</v>
      </c>
      <c r="P11" s="534">
        <v>1</v>
      </c>
      <c r="Q11" s="534">
        <v>0</v>
      </c>
      <c r="S11" s="535"/>
    </row>
    <row r="12" spans="1:19" ht="58.5" customHeight="1" outlineLevel="1">
      <c r="A12" s="909">
        <v>4</v>
      </c>
      <c r="B12" s="876">
        <v>2000001439</v>
      </c>
      <c r="C12" s="1223" t="s">
        <v>767</v>
      </c>
      <c r="D12" s="872" t="s">
        <v>715</v>
      </c>
      <c r="E12" s="874">
        <v>6.2</v>
      </c>
      <c r="F12" s="1469" t="s">
        <v>76</v>
      </c>
      <c r="G12" s="874">
        <v>8.7891820000000003</v>
      </c>
      <c r="H12" s="874">
        <v>1.59666</v>
      </c>
      <c r="I12" s="874">
        <v>2.5210220000000003</v>
      </c>
      <c r="J12" s="920">
        <v>2.6082999999999998</v>
      </c>
      <c r="K12" s="920">
        <v>2.0632000000000001</v>
      </c>
      <c r="L12" s="920">
        <v>0</v>
      </c>
      <c r="M12" s="942" t="s">
        <v>645</v>
      </c>
      <c r="N12" s="576" t="s">
        <v>305</v>
      </c>
      <c r="O12" s="533">
        <v>0</v>
      </c>
      <c r="P12" s="534">
        <v>1</v>
      </c>
      <c r="Q12" s="534">
        <v>0</v>
      </c>
      <c r="S12" s="535"/>
    </row>
    <row r="13" spans="1:19" ht="61.5" customHeight="1" outlineLevel="1">
      <c r="A13" s="909">
        <v>5</v>
      </c>
      <c r="B13" s="876" t="s">
        <v>16</v>
      </c>
      <c r="C13" s="1042" t="s">
        <v>699</v>
      </c>
      <c r="D13" s="872" t="s">
        <v>303</v>
      </c>
      <c r="E13" s="874">
        <v>25</v>
      </c>
      <c r="F13" s="876" t="s">
        <v>77</v>
      </c>
      <c r="G13" s="874">
        <v>25</v>
      </c>
      <c r="H13" s="874">
        <v>0</v>
      </c>
      <c r="I13" s="874">
        <v>0</v>
      </c>
      <c r="J13" s="920">
        <v>2</v>
      </c>
      <c r="K13" s="920">
        <v>3.1995559999999998</v>
      </c>
      <c r="L13" s="920">
        <v>5.0004099999999996</v>
      </c>
      <c r="M13" s="942" t="s">
        <v>645</v>
      </c>
      <c r="N13" s="576" t="s">
        <v>305</v>
      </c>
      <c r="O13" s="533">
        <v>0</v>
      </c>
      <c r="P13" s="534">
        <v>1</v>
      </c>
      <c r="Q13" s="534">
        <v>0</v>
      </c>
      <c r="S13" s="535"/>
    </row>
    <row r="14" spans="1:19" ht="70.5" customHeight="1" outlineLevel="1">
      <c r="A14" s="909">
        <v>6</v>
      </c>
      <c r="B14" s="876" t="s">
        <v>19</v>
      </c>
      <c r="C14" s="1376" t="s">
        <v>696</v>
      </c>
      <c r="D14" s="872" t="s">
        <v>709</v>
      </c>
      <c r="E14" s="874">
        <v>13.757999999999999</v>
      </c>
      <c r="F14" s="1469" t="s">
        <v>76</v>
      </c>
      <c r="G14" s="874">
        <v>19.503478380000001</v>
      </c>
      <c r="H14" s="874">
        <v>1.821391E-2</v>
      </c>
      <c r="I14" s="874">
        <v>6.9222644700000018</v>
      </c>
      <c r="J14" s="920">
        <v>4.5</v>
      </c>
      <c r="K14" s="920">
        <v>4.0629999999999997</v>
      </c>
      <c r="L14" s="920">
        <v>4</v>
      </c>
      <c r="M14" s="942" t="s">
        <v>646</v>
      </c>
      <c r="N14" s="576" t="s">
        <v>305</v>
      </c>
      <c r="O14" s="533">
        <v>0</v>
      </c>
      <c r="P14" s="534">
        <v>1</v>
      </c>
      <c r="Q14" s="534">
        <v>0</v>
      </c>
      <c r="S14" s="535"/>
    </row>
    <row r="15" spans="1:19" ht="70.5" customHeight="1" outlineLevel="1">
      <c r="A15" s="909">
        <v>7</v>
      </c>
      <c r="B15" s="876">
        <v>2000002143</v>
      </c>
      <c r="C15" s="1376" t="s">
        <v>26</v>
      </c>
      <c r="D15" s="872" t="s">
        <v>715</v>
      </c>
      <c r="E15" s="874">
        <v>15.33</v>
      </c>
      <c r="F15" s="876" t="s">
        <v>77</v>
      </c>
      <c r="G15" s="874">
        <v>15.33</v>
      </c>
      <c r="H15" s="874">
        <v>0</v>
      </c>
      <c r="I15" s="874">
        <v>0</v>
      </c>
      <c r="J15" s="920">
        <v>2.25</v>
      </c>
      <c r="K15" s="920">
        <v>3.95</v>
      </c>
      <c r="L15" s="920">
        <v>4.1100000000000003</v>
      </c>
      <c r="M15" s="942" t="s">
        <v>645</v>
      </c>
      <c r="N15" s="576" t="s">
        <v>305</v>
      </c>
      <c r="O15" s="533">
        <v>0</v>
      </c>
      <c r="P15" s="534">
        <v>1</v>
      </c>
      <c r="Q15" s="534">
        <v>0</v>
      </c>
      <c r="S15" s="535"/>
    </row>
    <row r="16" spans="1:19" ht="70.5" customHeight="1" outlineLevel="1">
      <c r="A16" s="909">
        <v>8</v>
      </c>
      <c r="B16" s="876" t="s">
        <v>56</v>
      </c>
      <c r="C16" s="1376" t="s">
        <v>34</v>
      </c>
      <c r="D16" s="872" t="s">
        <v>303</v>
      </c>
      <c r="E16" s="874">
        <v>7.5</v>
      </c>
      <c r="F16" s="876" t="s">
        <v>77</v>
      </c>
      <c r="G16" s="874">
        <v>7.5</v>
      </c>
      <c r="H16" s="874">
        <v>0</v>
      </c>
      <c r="I16" s="874">
        <v>0</v>
      </c>
      <c r="J16" s="920">
        <v>0</v>
      </c>
      <c r="K16" s="920">
        <v>2.0333329999999998</v>
      </c>
      <c r="L16" s="920">
        <v>2.7333340000000002</v>
      </c>
      <c r="M16" s="942" t="s">
        <v>648</v>
      </c>
      <c r="N16" s="576" t="s">
        <v>305</v>
      </c>
      <c r="O16" s="533">
        <v>0</v>
      </c>
      <c r="P16" s="534">
        <v>0</v>
      </c>
      <c r="Q16" s="534">
        <v>1</v>
      </c>
      <c r="S16" s="535"/>
    </row>
    <row r="17" spans="1:19" ht="12" customHeight="1" outlineLevel="1">
      <c r="A17" s="908"/>
      <c r="B17" s="872"/>
      <c r="C17" s="872"/>
      <c r="D17" s="872"/>
      <c r="E17" s="872"/>
      <c r="F17" s="872"/>
      <c r="G17" s="872"/>
      <c r="H17" s="872"/>
      <c r="I17" s="872"/>
      <c r="J17" s="941"/>
      <c r="K17" s="941"/>
      <c r="L17" s="941"/>
      <c r="M17" s="942"/>
      <c r="N17" s="576"/>
      <c r="O17" s="533"/>
      <c r="S17" s="535"/>
    </row>
    <row r="18" spans="1:19" ht="18" customHeight="1" outlineLevel="1">
      <c r="A18" s="1518" t="s">
        <v>108</v>
      </c>
      <c r="B18" s="1519"/>
      <c r="C18" s="1519"/>
      <c r="D18" s="872"/>
      <c r="E18" s="874"/>
      <c r="F18" s="872"/>
      <c r="G18" s="874">
        <v>118.61813138000001</v>
      </c>
      <c r="H18" s="874">
        <v>5.2493416399999999</v>
      </c>
      <c r="I18" s="874">
        <v>25.565008740000003</v>
      </c>
      <c r="J18" s="920">
        <v>30.065034999999998</v>
      </c>
      <c r="K18" s="920">
        <v>17.258867999999996</v>
      </c>
      <c r="L18" s="920">
        <v>15.853743999999999</v>
      </c>
      <c r="M18" s="942"/>
      <c r="N18" s="576"/>
      <c r="O18" s="533"/>
      <c r="S18" s="535"/>
    </row>
    <row r="19" spans="1:19" ht="21.75" customHeight="1" outlineLevel="1">
      <c r="A19" s="1518" t="s">
        <v>719</v>
      </c>
      <c r="B19" s="1519"/>
      <c r="C19" s="1519"/>
      <c r="D19" s="872"/>
      <c r="E19" s="874"/>
      <c r="F19" s="872"/>
      <c r="G19" s="874"/>
      <c r="H19" s="874"/>
      <c r="I19" s="874"/>
      <c r="J19" s="920"/>
      <c r="K19" s="920"/>
      <c r="L19" s="920"/>
      <c r="M19" s="942"/>
      <c r="N19" s="576"/>
      <c r="O19" s="533"/>
    </row>
    <row r="20" spans="1:19" ht="69.75" customHeight="1" outlineLevel="1">
      <c r="A20" s="909">
        <v>9</v>
      </c>
      <c r="B20" s="876"/>
      <c r="C20" s="1116" t="s">
        <v>657</v>
      </c>
      <c r="D20" s="872" t="s">
        <v>710</v>
      </c>
      <c r="E20" s="874">
        <v>0</v>
      </c>
      <c r="F20" s="876" t="s">
        <v>75</v>
      </c>
      <c r="G20" s="874">
        <v>3.3</v>
      </c>
      <c r="H20" s="874">
        <v>0</v>
      </c>
      <c r="I20" s="874">
        <v>0</v>
      </c>
      <c r="J20" s="920">
        <v>0</v>
      </c>
      <c r="K20" s="920">
        <v>0</v>
      </c>
      <c r="L20" s="920">
        <v>0</v>
      </c>
      <c r="M20" s="942" t="s">
        <v>646</v>
      </c>
      <c r="N20" s="576" t="s">
        <v>305</v>
      </c>
      <c r="O20" s="533">
        <v>0</v>
      </c>
      <c r="P20" s="534">
        <v>0</v>
      </c>
      <c r="Q20" s="534">
        <v>1</v>
      </c>
    </row>
    <row r="21" spans="1:19" ht="74.25" customHeight="1" outlineLevel="1">
      <c r="A21" s="909">
        <v>10</v>
      </c>
      <c r="B21" s="876"/>
      <c r="C21" s="1377" t="s">
        <v>683</v>
      </c>
      <c r="D21" s="872" t="s">
        <v>619</v>
      </c>
      <c r="E21" s="874">
        <v>5</v>
      </c>
      <c r="F21" s="876" t="s">
        <v>77</v>
      </c>
      <c r="G21" s="874">
        <v>5</v>
      </c>
      <c r="H21" s="874">
        <v>0</v>
      </c>
      <c r="I21" s="874">
        <v>0</v>
      </c>
      <c r="J21" s="920">
        <v>0</v>
      </c>
      <c r="K21" s="920">
        <v>0</v>
      </c>
      <c r="L21" s="920">
        <v>0</v>
      </c>
      <c r="M21" s="942" t="s">
        <v>646</v>
      </c>
      <c r="N21" s="576" t="s">
        <v>305</v>
      </c>
      <c r="O21" s="533">
        <v>0</v>
      </c>
      <c r="P21" s="534">
        <v>0</v>
      </c>
      <c r="Q21" s="534">
        <v>1</v>
      </c>
    </row>
    <row r="22" spans="1:19" ht="74.25" customHeight="1" outlineLevel="1">
      <c r="A22" s="909">
        <v>11</v>
      </c>
      <c r="B22" s="876"/>
      <c r="C22" s="875" t="s">
        <v>778</v>
      </c>
      <c r="D22" s="872" t="s">
        <v>710</v>
      </c>
      <c r="E22" s="874">
        <v>23</v>
      </c>
      <c r="F22" s="876" t="s">
        <v>77</v>
      </c>
      <c r="G22" s="874">
        <v>23</v>
      </c>
      <c r="H22" s="874">
        <v>0</v>
      </c>
      <c r="I22" s="874">
        <v>0</v>
      </c>
      <c r="J22" s="920">
        <v>0</v>
      </c>
      <c r="K22" s="920">
        <v>0</v>
      </c>
      <c r="L22" s="920">
        <v>0</v>
      </c>
      <c r="M22" s="942" t="s">
        <v>646</v>
      </c>
      <c r="N22" s="576" t="s">
        <v>305</v>
      </c>
      <c r="O22" s="533">
        <v>0</v>
      </c>
      <c r="P22" s="534">
        <v>0</v>
      </c>
      <c r="Q22" s="534">
        <v>1</v>
      </c>
    </row>
    <row r="23" spans="1:19" ht="74.25" customHeight="1" outlineLevel="1">
      <c r="A23" s="909">
        <v>12</v>
      </c>
      <c r="B23" s="876"/>
      <c r="C23" s="875" t="s">
        <v>738</v>
      </c>
      <c r="D23" s="872" t="s">
        <v>710</v>
      </c>
      <c r="E23" s="874">
        <v>20</v>
      </c>
      <c r="F23" s="876" t="s">
        <v>77</v>
      </c>
      <c r="G23" s="874">
        <v>20</v>
      </c>
      <c r="H23" s="874">
        <v>0</v>
      </c>
      <c r="I23" s="874">
        <v>0</v>
      </c>
      <c r="J23" s="920">
        <v>0</v>
      </c>
      <c r="K23" s="920">
        <v>0</v>
      </c>
      <c r="L23" s="920">
        <v>0</v>
      </c>
      <c r="M23" s="942" t="s">
        <v>645</v>
      </c>
      <c r="N23" s="576" t="s">
        <v>305</v>
      </c>
      <c r="O23" s="533">
        <v>0</v>
      </c>
      <c r="P23" s="534">
        <v>0</v>
      </c>
      <c r="Q23" s="534">
        <v>1</v>
      </c>
    </row>
    <row r="24" spans="1:19" ht="74.25" customHeight="1" outlineLevel="1">
      <c r="A24" s="909">
        <v>13</v>
      </c>
      <c r="B24" s="876"/>
      <c r="C24" s="1376" t="s">
        <v>9</v>
      </c>
      <c r="D24" s="872" t="s">
        <v>710</v>
      </c>
      <c r="E24" s="874">
        <v>48</v>
      </c>
      <c r="F24" s="876" t="s">
        <v>77</v>
      </c>
      <c r="G24" s="874">
        <v>48</v>
      </c>
      <c r="H24" s="874">
        <v>0</v>
      </c>
      <c r="I24" s="874">
        <v>0</v>
      </c>
      <c r="J24" s="920">
        <v>0</v>
      </c>
      <c r="K24" s="920">
        <v>0</v>
      </c>
      <c r="L24" s="920">
        <v>0</v>
      </c>
      <c r="M24" s="942" t="s">
        <v>645</v>
      </c>
      <c r="N24" s="576" t="s">
        <v>305</v>
      </c>
      <c r="O24" s="533">
        <v>0</v>
      </c>
      <c r="P24" s="534">
        <v>0</v>
      </c>
      <c r="Q24" s="534">
        <v>1</v>
      </c>
    </row>
    <row r="25" spans="1:19" ht="74.25" customHeight="1" outlineLevel="1">
      <c r="A25" s="909">
        <v>14</v>
      </c>
      <c r="B25" s="876"/>
      <c r="C25" s="1377" t="s">
        <v>700</v>
      </c>
      <c r="D25" s="872" t="s">
        <v>619</v>
      </c>
      <c r="E25" s="874">
        <v>5</v>
      </c>
      <c r="F25" s="876" t="s">
        <v>77</v>
      </c>
      <c r="G25" s="874">
        <v>5</v>
      </c>
      <c r="H25" s="874">
        <v>0</v>
      </c>
      <c r="I25" s="874">
        <v>0</v>
      </c>
      <c r="J25" s="920">
        <v>0</v>
      </c>
      <c r="K25" s="920">
        <v>0</v>
      </c>
      <c r="L25" s="920">
        <v>0</v>
      </c>
      <c r="M25" s="942" t="s">
        <v>619</v>
      </c>
      <c r="N25" s="576" t="s">
        <v>305</v>
      </c>
      <c r="O25" s="533">
        <v>0</v>
      </c>
      <c r="P25" s="534">
        <v>0</v>
      </c>
      <c r="Q25" s="534">
        <v>1</v>
      </c>
    </row>
    <row r="26" spans="1:19" ht="63" customHeight="1" outlineLevel="1">
      <c r="A26" s="909">
        <v>15</v>
      </c>
      <c r="B26" s="876"/>
      <c r="C26" s="1376" t="s">
        <v>706</v>
      </c>
      <c r="D26" s="872" t="s">
        <v>710</v>
      </c>
      <c r="E26" s="874">
        <v>13.5</v>
      </c>
      <c r="F26" s="876" t="s">
        <v>77</v>
      </c>
      <c r="G26" s="874">
        <v>13.5</v>
      </c>
      <c r="H26" s="874">
        <v>0</v>
      </c>
      <c r="I26" s="874">
        <v>0</v>
      </c>
      <c r="J26" s="920">
        <v>0</v>
      </c>
      <c r="K26" s="920">
        <v>0.05</v>
      </c>
      <c r="L26" s="920">
        <v>2</v>
      </c>
      <c r="M26" s="942" t="s">
        <v>646</v>
      </c>
      <c r="N26" s="576" t="s">
        <v>305</v>
      </c>
      <c r="O26" s="533">
        <v>0</v>
      </c>
      <c r="P26" s="534">
        <v>0</v>
      </c>
      <c r="Q26" s="534">
        <v>1</v>
      </c>
    </row>
    <row r="27" spans="1:19" ht="63" customHeight="1" outlineLevel="1">
      <c r="A27" s="909">
        <v>16</v>
      </c>
      <c r="B27" s="876"/>
      <c r="C27" s="631" t="s">
        <v>35</v>
      </c>
      <c r="D27" s="872" t="s">
        <v>710</v>
      </c>
      <c r="E27" s="874">
        <v>60</v>
      </c>
      <c r="F27" s="876" t="s">
        <v>77</v>
      </c>
      <c r="G27" s="874">
        <v>60</v>
      </c>
      <c r="H27" s="874">
        <v>0</v>
      </c>
      <c r="I27" s="874">
        <v>0</v>
      </c>
      <c r="J27" s="920">
        <v>0</v>
      </c>
      <c r="K27" s="920">
        <v>0.1</v>
      </c>
      <c r="L27" s="920">
        <v>3</v>
      </c>
      <c r="M27" s="942" t="s">
        <v>646</v>
      </c>
      <c r="N27" s="576" t="s">
        <v>305</v>
      </c>
      <c r="O27" s="533">
        <v>0</v>
      </c>
      <c r="P27" s="534">
        <v>0</v>
      </c>
      <c r="Q27" s="534">
        <v>1</v>
      </c>
    </row>
    <row r="28" spans="1:19" ht="68.25" customHeight="1" outlineLevel="1">
      <c r="A28" s="909">
        <v>17</v>
      </c>
      <c r="B28" s="876"/>
      <c r="C28" s="631" t="s">
        <v>36</v>
      </c>
      <c r="D28" s="872" t="s">
        <v>710</v>
      </c>
      <c r="E28" s="874">
        <v>23.8</v>
      </c>
      <c r="F28" s="876" t="s">
        <v>77</v>
      </c>
      <c r="G28" s="874">
        <v>23.8</v>
      </c>
      <c r="H28" s="874">
        <v>0</v>
      </c>
      <c r="I28" s="874">
        <v>0</v>
      </c>
      <c r="J28" s="920">
        <v>0</v>
      </c>
      <c r="K28" s="920">
        <v>0.05</v>
      </c>
      <c r="L28" s="920">
        <v>0.1</v>
      </c>
      <c r="M28" s="942" t="s">
        <v>646</v>
      </c>
      <c r="N28" s="576" t="s">
        <v>305</v>
      </c>
      <c r="O28" s="533">
        <v>0</v>
      </c>
      <c r="P28" s="534">
        <v>0</v>
      </c>
      <c r="Q28" s="534">
        <v>1</v>
      </c>
    </row>
    <row r="29" spans="1:19" ht="68.25" customHeight="1" outlineLevel="1">
      <c r="A29" s="909">
        <v>18</v>
      </c>
      <c r="B29" s="876"/>
      <c r="C29" s="944" t="s">
        <v>37</v>
      </c>
      <c r="D29" s="872" t="s">
        <v>619</v>
      </c>
      <c r="E29" s="874">
        <v>20</v>
      </c>
      <c r="F29" s="876" t="s">
        <v>77</v>
      </c>
      <c r="G29" s="874">
        <v>20</v>
      </c>
      <c r="H29" s="874">
        <v>0</v>
      </c>
      <c r="I29" s="874">
        <v>0</v>
      </c>
      <c r="J29" s="920">
        <v>0</v>
      </c>
      <c r="K29" s="920">
        <v>0.1</v>
      </c>
      <c r="L29" s="920">
        <v>2</v>
      </c>
      <c r="M29" s="942" t="s">
        <v>646</v>
      </c>
      <c r="N29" s="576" t="s">
        <v>305</v>
      </c>
      <c r="O29" s="533">
        <v>0</v>
      </c>
      <c r="P29" s="534">
        <v>0</v>
      </c>
      <c r="Q29" s="534">
        <v>1</v>
      </c>
    </row>
    <row r="30" spans="1:19" ht="13.5" customHeight="1" outlineLevel="1">
      <c r="A30" s="909"/>
      <c r="B30" s="954"/>
      <c r="C30" s="1033"/>
      <c r="D30" s="872"/>
      <c r="E30" s="874"/>
      <c r="F30" s="876"/>
      <c r="G30" s="874"/>
      <c r="H30" s="874"/>
      <c r="I30" s="874"/>
      <c r="J30" s="920"/>
      <c r="K30" s="920"/>
      <c r="L30" s="920"/>
      <c r="M30" s="942"/>
      <c r="N30" s="533"/>
      <c r="O30" s="533">
        <v>0</v>
      </c>
    </row>
    <row r="31" spans="1:19" ht="15.75" customHeight="1" outlineLevel="1" thickBot="1">
      <c r="A31" s="1484" t="s">
        <v>109</v>
      </c>
      <c r="B31" s="1485"/>
      <c r="C31" s="1485"/>
      <c r="D31" s="981"/>
      <c r="E31" s="991"/>
      <c r="F31" s="981"/>
      <c r="G31" s="991">
        <v>221.60000000000002</v>
      </c>
      <c r="H31" s="991">
        <v>0</v>
      </c>
      <c r="I31" s="991">
        <v>0</v>
      </c>
      <c r="J31" s="992">
        <v>0</v>
      </c>
      <c r="K31" s="992">
        <v>0.30000000000000004</v>
      </c>
      <c r="L31" s="992">
        <v>7.1</v>
      </c>
      <c r="M31" s="984"/>
      <c r="N31" s="533"/>
      <c r="O31" s="533">
        <v>0</v>
      </c>
    </row>
    <row r="32" spans="1:19" ht="26.25" customHeight="1" outlineLevel="1" thickBot="1">
      <c r="A32" s="910"/>
      <c r="B32" s="1378" t="s">
        <v>308</v>
      </c>
      <c r="C32" s="1379" t="s">
        <v>305</v>
      </c>
      <c r="D32" s="998"/>
      <c r="E32" s="998"/>
      <c r="F32" s="997"/>
      <c r="G32" s="998">
        <v>340.21813138000005</v>
      </c>
      <c r="H32" s="998">
        <v>5.2493416399999999</v>
      </c>
      <c r="I32" s="998">
        <v>25.565008740000003</v>
      </c>
      <c r="J32" s="999">
        <v>30.065034999999998</v>
      </c>
      <c r="K32" s="999">
        <v>17.558867999999997</v>
      </c>
      <c r="L32" s="999">
        <v>22.953744</v>
      </c>
      <c r="M32" s="1025"/>
      <c r="N32" s="1026"/>
      <c r="O32" s="533"/>
      <c r="P32" s="1104">
        <v>7</v>
      </c>
      <c r="Q32" s="1104">
        <v>10</v>
      </c>
    </row>
    <row r="33" spans="1:17" ht="15.75" customHeight="1" outlineLevel="1" thickBot="1">
      <c r="A33" s="911"/>
      <c r="B33" s="547"/>
      <c r="C33" s="1338"/>
      <c r="D33" s="569"/>
      <c r="E33" s="542"/>
      <c r="F33" s="547"/>
      <c r="G33" s="542"/>
      <c r="H33" s="542"/>
      <c r="I33" s="542"/>
      <c r="J33" s="552"/>
      <c r="K33" s="552"/>
      <c r="L33" s="552"/>
      <c r="M33" s="846"/>
      <c r="N33" s="533"/>
      <c r="O33" s="533">
        <v>0</v>
      </c>
    </row>
    <row r="34" spans="1:17" ht="25.5" customHeight="1" thickBot="1">
      <c r="A34" s="1474" t="s">
        <v>306</v>
      </c>
      <c r="B34" s="1475"/>
      <c r="C34" s="1475"/>
      <c r="D34" s="932"/>
      <c r="E34" s="933"/>
      <c r="F34" s="1374"/>
      <c r="G34" s="935">
        <v>63.860439999999997</v>
      </c>
      <c r="H34" s="935">
        <v>2.99616354</v>
      </c>
      <c r="I34" s="935">
        <v>5.7876460000000129E-2</v>
      </c>
      <c r="J34" s="936">
        <v>2.6164000000000001</v>
      </c>
      <c r="K34" s="936">
        <v>0.7</v>
      </c>
      <c r="L34" s="936">
        <v>2.2000000000000002</v>
      </c>
      <c r="M34" s="948"/>
      <c r="N34" s="533"/>
      <c r="O34" s="533">
        <v>0</v>
      </c>
    </row>
    <row r="35" spans="1:17" ht="21.75" customHeight="1" outlineLevel="1">
      <c r="A35" s="1540" t="s">
        <v>718</v>
      </c>
      <c r="B35" s="1541"/>
      <c r="C35" s="1541"/>
      <c r="D35" s="873"/>
      <c r="E35" s="938"/>
      <c r="F35" s="1375"/>
      <c r="G35" s="938"/>
      <c r="H35" s="938"/>
      <c r="I35" s="938"/>
      <c r="J35" s="940"/>
      <c r="K35" s="940"/>
      <c r="L35" s="940"/>
      <c r="M35" s="1039"/>
      <c r="N35" s="533"/>
      <c r="O35" s="533">
        <v>0</v>
      </c>
    </row>
    <row r="36" spans="1:17" ht="47.25" customHeight="1" outlineLevel="1">
      <c r="A36" s="909">
        <v>19</v>
      </c>
      <c r="B36" s="954" t="s">
        <v>674</v>
      </c>
      <c r="C36" s="1033" t="s">
        <v>671</v>
      </c>
      <c r="D36" s="872" t="s">
        <v>303</v>
      </c>
      <c r="E36" s="874">
        <v>4</v>
      </c>
      <c r="F36" s="1469" t="s">
        <v>76</v>
      </c>
      <c r="G36" s="874">
        <v>5.6704400000000001</v>
      </c>
      <c r="H36" s="874">
        <v>2.99616354</v>
      </c>
      <c r="I36" s="874">
        <v>5.7876460000000129E-2</v>
      </c>
      <c r="J36" s="920">
        <v>2.6164000000000001</v>
      </c>
      <c r="K36" s="920">
        <v>0</v>
      </c>
      <c r="L36" s="920">
        <v>0</v>
      </c>
      <c r="M36" s="942" t="s">
        <v>650</v>
      </c>
      <c r="N36" s="533" t="s">
        <v>306</v>
      </c>
      <c r="O36" s="533">
        <v>0</v>
      </c>
      <c r="P36" s="534">
        <v>1</v>
      </c>
      <c r="Q36" s="534">
        <v>0</v>
      </c>
    </row>
    <row r="37" spans="1:17" ht="20.25" customHeight="1" outlineLevel="1">
      <c r="A37" s="909"/>
      <c r="B37" s="954"/>
      <c r="C37" s="1033"/>
      <c r="D37" s="872"/>
      <c r="E37" s="874"/>
      <c r="F37" s="876"/>
      <c r="G37" s="874"/>
      <c r="H37" s="874"/>
      <c r="I37" s="874"/>
      <c r="J37" s="920"/>
      <c r="K37" s="920"/>
      <c r="L37" s="920"/>
      <c r="M37" s="942"/>
      <c r="N37" s="533"/>
      <c r="O37" s="533"/>
    </row>
    <row r="38" spans="1:17" ht="15.75" customHeight="1" outlineLevel="1">
      <c r="A38" s="1518" t="s">
        <v>108</v>
      </c>
      <c r="B38" s="1519"/>
      <c r="C38" s="1519"/>
      <c r="D38" s="872"/>
      <c r="E38" s="874"/>
      <c r="F38" s="872"/>
      <c r="G38" s="874">
        <v>5.6704400000000001</v>
      </c>
      <c r="H38" s="874">
        <v>2.99616354</v>
      </c>
      <c r="I38" s="874">
        <v>5.7876460000000129E-2</v>
      </c>
      <c r="J38" s="920">
        <v>2.6164000000000001</v>
      </c>
      <c r="K38" s="920">
        <v>0</v>
      </c>
      <c r="L38" s="920">
        <v>0</v>
      </c>
      <c r="M38" s="942"/>
      <c r="N38" s="533"/>
      <c r="O38" s="533">
        <v>0</v>
      </c>
      <c r="P38" s="534">
        <v>1</v>
      </c>
    </row>
    <row r="39" spans="1:17" ht="15.75" customHeight="1" outlineLevel="1">
      <c r="A39" s="1518" t="s">
        <v>719</v>
      </c>
      <c r="B39" s="1519"/>
      <c r="C39" s="1519"/>
      <c r="D39" s="872"/>
      <c r="E39" s="874"/>
      <c r="F39" s="872"/>
      <c r="G39" s="874"/>
      <c r="H39" s="874"/>
      <c r="I39" s="874"/>
      <c r="J39" s="920"/>
      <c r="K39" s="920"/>
      <c r="L39" s="920"/>
      <c r="M39" s="942"/>
      <c r="N39" s="533"/>
      <c r="O39" s="533">
        <v>0</v>
      </c>
    </row>
    <row r="40" spans="1:17" ht="56.25" customHeight="1" outlineLevel="1">
      <c r="A40" s="909">
        <v>20</v>
      </c>
      <c r="B40" s="876"/>
      <c r="C40" s="1042" t="s">
        <v>10</v>
      </c>
      <c r="D40" s="872" t="s">
        <v>710</v>
      </c>
      <c r="E40" s="874">
        <v>6</v>
      </c>
      <c r="F40" s="876" t="s">
        <v>75</v>
      </c>
      <c r="G40" s="874">
        <v>8</v>
      </c>
      <c r="H40" s="874">
        <v>0</v>
      </c>
      <c r="I40" s="874">
        <v>0</v>
      </c>
      <c r="J40" s="920">
        <v>0</v>
      </c>
      <c r="K40" s="920">
        <v>0</v>
      </c>
      <c r="L40" s="920">
        <v>0</v>
      </c>
      <c r="M40" s="942" t="s">
        <v>649</v>
      </c>
      <c r="N40" s="576" t="s">
        <v>306</v>
      </c>
      <c r="O40" s="533">
        <v>0</v>
      </c>
      <c r="P40" s="534">
        <v>0</v>
      </c>
      <c r="Q40" s="534">
        <v>1</v>
      </c>
    </row>
    <row r="41" spans="1:17" ht="63" customHeight="1" outlineLevel="1">
      <c r="A41" s="909">
        <v>21</v>
      </c>
      <c r="B41" s="876"/>
      <c r="C41" s="1116" t="s">
        <v>655</v>
      </c>
      <c r="D41" s="872" t="s">
        <v>710</v>
      </c>
      <c r="E41" s="874">
        <v>8</v>
      </c>
      <c r="F41" s="876" t="s">
        <v>77</v>
      </c>
      <c r="G41" s="874">
        <v>8</v>
      </c>
      <c r="H41" s="874">
        <v>0</v>
      </c>
      <c r="I41" s="874">
        <v>0</v>
      </c>
      <c r="J41" s="920">
        <v>0</v>
      </c>
      <c r="K41" s="920">
        <v>0</v>
      </c>
      <c r="L41" s="920">
        <v>0</v>
      </c>
      <c r="M41" s="942" t="s">
        <v>650</v>
      </c>
      <c r="N41" s="576" t="s">
        <v>306</v>
      </c>
      <c r="O41" s="533">
        <v>0</v>
      </c>
      <c r="P41" s="534">
        <v>0</v>
      </c>
      <c r="Q41" s="534">
        <v>1</v>
      </c>
    </row>
    <row r="42" spans="1:17" ht="75.75" customHeight="1" outlineLevel="1">
      <c r="A42" s="909">
        <v>22</v>
      </c>
      <c r="B42" s="876"/>
      <c r="C42" s="875" t="s">
        <v>737</v>
      </c>
      <c r="D42" s="872" t="s">
        <v>710</v>
      </c>
      <c r="E42" s="874">
        <v>20</v>
      </c>
      <c r="F42" s="876" t="s">
        <v>77</v>
      </c>
      <c r="G42" s="874">
        <v>20</v>
      </c>
      <c r="H42" s="874">
        <v>0</v>
      </c>
      <c r="I42" s="874">
        <v>0</v>
      </c>
      <c r="J42" s="920">
        <v>0</v>
      </c>
      <c r="K42" s="920">
        <v>0</v>
      </c>
      <c r="L42" s="920">
        <v>0</v>
      </c>
      <c r="M42" s="942" t="s">
        <v>650</v>
      </c>
      <c r="N42" s="576" t="s">
        <v>306</v>
      </c>
      <c r="O42" s="533">
        <v>0</v>
      </c>
      <c r="P42" s="534">
        <v>0</v>
      </c>
      <c r="Q42" s="534">
        <v>1</v>
      </c>
    </row>
    <row r="43" spans="1:17" ht="75.75" customHeight="1" outlineLevel="1">
      <c r="A43" s="909">
        <v>23</v>
      </c>
      <c r="B43" s="876"/>
      <c r="C43" s="875" t="s">
        <v>29</v>
      </c>
      <c r="D43" s="872" t="s">
        <v>710</v>
      </c>
      <c r="E43" s="874">
        <v>22.19</v>
      </c>
      <c r="F43" s="876" t="s">
        <v>77</v>
      </c>
      <c r="G43" s="874">
        <v>22.19</v>
      </c>
      <c r="H43" s="874">
        <v>0</v>
      </c>
      <c r="I43" s="874">
        <v>0</v>
      </c>
      <c r="J43" s="920">
        <v>0</v>
      </c>
      <c r="K43" s="920">
        <v>0.7</v>
      </c>
      <c r="L43" s="920">
        <v>2.2000000000000002</v>
      </c>
      <c r="M43" s="942" t="s">
        <v>650</v>
      </c>
      <c r="N43" s="576" t="s">
        <v>306</v>
      </c>
      <c r="O43" s="533">
        <v>0</v>
      </c>
      <c r="P43" s="534">
        <v>0</v>
      </c>
      <c r="Q43" s="534">
        <v>1</v>
      </c>
    </row>
    <row r="44" spans="1:17" ht="15.75" customHeight="1" outlineLevel="1">
      <c r="A44" s="909"/>
      <c r="B44" s="954"/>
      <c r="C44" s="1033"/>
      <c r="D44" s="872"/>
      <c r="E44" s="874"/>
      <c r="F44" s="872"/>
      <c r="G44" s="874"/>
      <c r="H44" s="874"/>
      <c r="I44" s="874"/>
      <c r="J44" s="920"/>
      <c r="K44" s="920"/>
      <c r="L44" s="920"/>
      <c r="M44" s="942"/>
      <c r="N44" s="533"/>
      <c r="O44" s="533">
        <v>0</v>
      </c>
    </row>
    <row r="45" spans="1:17" ht="15.75" customHeight="1" outlineLevel="1" thickBot="1">
      <c r="A45" s="1484" t="s">
        <v>109</v>
      </c>
      <c r="B45" s="1485"/>
      <c r="C45" s="1485"/>
      <c r="D45" s="981"/>
      <c r="E45" s="991"/>
      <c r="F45" s="981"/>
      <c r="G45" s="991">
        <v>58.19</v>
      </c>
      <c r="H45" s="991">
        <v>0</v>
      </c>
      <c r="I45" s="991">
        <v>0</v>
      </c>
      <c r="J45" s="992">
        <v>0</v>
      </c>
      <c r="K45" s="992">
        <v>0.7</v>
      </c>
      <c r="L45" s="992">
        <v>2.2000000000000002</v>
      </c>
      <c r="M45" s="984"/>
      <c r="N45" s="533"/>
      <c r="O45" s="533">
        <v>0</v>
      </c>
    </row>
    <row r="46" spans="1:17" ht="27" customHeight="1" outlineLevel="1" thickBot="1">
      <c r="A46" s="910"/>
      <c r="B46" s="1378" t="s">
        <v>308</v>
      </c>
      <c r="C46" s="1379" t="s">
        <v>306</v>
      </c>
      <c r="D46" s="998"/>
      <c r="E46" s="998"/>
      <c r="F46" s="997"/>
      <c r="G46" s="998">
        <v>63.860439999999997</v>
      </c>
      <c r="H46" s="998">
        <v>2.99616354</v>
      </c>
      <c r="I46" s="998">
        <v>5.7876460000000129E-2</v>
      </c>
      <c r="J46" s="999">
        <v>2.6164000000000001</v>
      </c>
      <c r="K46" s="999">
        <v>0.7</v>
      </c>
      <c r="L46" s="999">
        <v>2.2000000000000002</v>
      </c>
      <c r="M46" s="1106"/>
      <c r="N46" s="533"/>
      <c r="O46" s="533">
        <v>1</v>
      </c>
      <c r="P46" s="1104">
        <v>1</v>
      </c>
      <c r="Q46" s="1104">
        <v>4</v>
      </c>
    </row>
    <row r="47" spans="1:17" ht="15.75" customHeight="1" outlineLevel="1" thickBot="1">
      <c r="A47" s="911"/>
      <c r="B47" s="562"/>
      <c r="C47" s="541"/>
      <c r="D47" s="569"/>
      <c r="E47" s="542"/>
      <c r="F47" s="960"/>
      <c r="G47" s="542"/>
      <c r="H47" s="542"/>
      <c r="I47" s="542"/>
      <c r="J47" s="961"/>
      <c r="K47" s="552"/>
      <c r="L47" s="552"/>
      <c r="M47" s="846"/>
      <c r="N47" s="533"/>
      <c r="O47" s="533">
        <v>0</v>
      </c>
    </row>
    <row r="48" spans="1:17" ht="18.75" customHeight="1" thickBot="1">
      <c r="A48" s="1474" t="s">
        <v>120</v>
      </c>
      <c r="B48" s="1475"/>
      <c r="C48" s="1475"/>
      <c r="D48" s="932"/>
      <c r="E48" s="933"/>
      <c r="F48" s="1374"/>
      <c r="G48" s="935">
        <v>252.11756142347883</v>
      </c>
      <c r="H48" s="935">
        <v>42.626700610000007</v>
      </c>
      <c r="I48" s="935">
        <v>11.26987432347884</v>
      </c>
      <c r="J48" s="936">
        <v>9.2855999999999987</v>
      </c>
      <c r="K48" s="936">
        <v>14.579999999999998</v>
      </c>
      <c r="L48" s="936">
        <v>17.4114</v>
      </c>
      <c r="M48" s="948"/>
      <c r="N48" s="533"/>
      <c r="O48" s="533">
        <v>0</v>
      </c>
    </row>
    <row r="49" spans="1:19" ht="15.75" customHeight="1" outlineLevel="1">
      <c r="A49" s="1540" t="s">
        <v>718</v>
      </c>
      <c r="B49" s="1541"/>
      <c r="C49" s="1541"/>
      <c r="D49" s="939"/>
      <c r="E49" s="939"/>
      <c r="F49" s="1375"/>
      <c r="G49" s="940"/>
      <c r="H49" s="939"/>
      <c r="I49" s="939"/>
      <c r="J49" s="940"/>
      <c r="K49" s="940"/>
      <c r="L49" s="940"/>
      <c r="M49" s="1039"/>
      <c r="N49" s="533"/>
      <c r="O49" s="533">
        <v>0</v>
      </c>
    </row>
    <row r="50" spans="1:19" ht="57" customHeight="1" outlineLevel="1">
      <c r="A50" s="909">
        <v>24</v>
      </c>
      <c r="B50" s="876" t="s">
        <v>639</v>
      </c>
      <c r="C50" s="1574" t="s">
        <v>730</v>
      </c>
      <c r="D50" s="872" t="s">
        <v>710</v>
      </c>
      <c r="E50" s="874">
        <v>11.34</v>
      </c>
      <c r="F50" s="876" t="s">
        <v>75</v>
      </c>
      <c r="G50" s="1028">
        <v>16.075697399999999</v>
      </c>
      <c r="H50" s="874">
        <v>15.79131634</v>
      </c>
      <c r="I50" s="874">
        <v>0.28438105999999941</v>
      </c>
      <c r="J50" s="920">
        <v>0</v>
      </c>
      <c r="K50" s="920">
        <v>0</v>
      </c>
      <c r="L50" s="920">
        <v>0</v>
      </c>
      <c r="M50" s="942" t="s">
        <v>644</v>
      </c>
      <c r="N50" s="576" t="s">
        <v>120</v>
      </c>
      <c r="O50" s="533">
        <v>0</v>
      </c>
      <c r="P50" s="534">
        <v>1</v>
      </c>
      <c r="Q50" s="534">
        <v>0</v>
      </c>
      <c r="S50" s="535"/>
    </row>
    <row r="51" spans="1:19" ht="57" customHeight="1" outlineLevel="1">
      <c r="A51" s="909">
        <v>25</v>
      </c>
      <c r="B51" s="876" t="s">
        <v>640</v>
      </c>
      <c r="C51" s="1575"/>
      <c r="D51" s="872" t="s">
        <v>711</v>
      </c>
      <c r="E51" s="874">
        <v>93.75</v>
      </c>
      <c r="F51" s="876" t="s">
        <v>79</v>
      </c>
      <c r="G51" s="874">
        <v>24.998128493478841</v>
      </c>
      <c r="H51" s="874">
        <v>23.646262950000001</v>
      </c>
      <c r="I51" s="874">
        <v>1.3518655434788407</v>
      </c>
      <c r="J51" s="920">
        <v>0</v>
      </c>
      <c r="K51" s="920">
        <v>0</v>
      </c>
      <c r="L51" s="920">
        <v>0</v>
      </c>
      <c r="M51" s="942" t="s">
        <v>644</v>
      </c>
      <c r="N51" s="576" t="s">
        <v>120</v>
      </c>
      <c r="O51" s="533">
        <v>0</v>
      </c>
      <c r="P51" s="534">
        <v>1</v>
      </c>
      <c r="Q51" s="534">
        <v>0</v>
      </c>
      <c r="S51" s="535"/>
    </row>
    <row r="52" spans="1:19" ht="49.5" customHeight="1" outlineLevel="1">
      <c r="A52" s="909">
        <v>26</v>
      </c>
      <c r="B52" s="876" t="s">
        <v>635</v>
      </c>
      <c r="C52" s="1042" t="s">
        <v>658</v>
      </c>
      <c r="D52" s="872" t="s">
        <v>710</v>
      </c>
      <c r="E52" s="874">
        <v>8.44</v>
      </c>
      <c r="F52" s="876" t="s">
        <v>75</v>
      </c>
      <c r="G52" s="874">
        <v>11.964628399999999</v>
      </c>
      <c r="H52" s="874">
        <v>2.3310006799999998</v>
      </c>
      <c r="I52" s="874">
        <v>9.6336277199999998</v>
      </c>
      <c r="J52" s="920">
        <v>0</v>
      </c>
      <c r="K52" s="920">
        <v>0</v>
      </c>
      <c r="L52" s="920">
        <v>0</v>
      </c>
      <c r="M52" s="942" t="s">
        <v>644</v>
      </c>
      <c r="N52" s="576" t="s">
        <v>120</v>
      </c>
      <c r="O52" s="533">
        <v>0</v>
      </c>
      <c r="P52" s="534">
        <v>1</v>
      </c>
      <c r="Q52" s="534">
        <v>0</v>
      </c>
      <c r="S52" s="535"/>
    </row>
    <row r="53" spans="1:19" ht="49.5" customHeight="1" outlineLevel="1">
      <c r="A53" s="909">
        <v>27</v>
      </c>
      <c r="B53" s="876" t="s">
        <v>673</v>
      </c>
      <c r="C53" s="988" t="s">
        <v>68</v>
      </c>
      <c r="D53" s="872" t="s">
        <v>303</v>
      </c>
      <c r="E53" s="874">
        <v>6</v>
      </c>
      <c r="F53" s="1469" t="s">
        <v>76</v>
      </c>
      <c r="G53" s="874">
        <v>8.5056600000000007</v>
      </c>
      <c r="H53" s="874">
        <v>0</v>
      </c>
      <c r="I53" s="874">
        <v>0</v>
      </c>
      <c r="J53" s="920">
        <v>0</v>
      </c>
      <c r="K53" s="920">
        <v>0</v>
      </c>
      <c r="L53" s="920">
        <v>0</v>
      </c>
      <c r="M53" s="942" t="s">
        <v>644</v>
      </c>
      <c r="N53" s="576" t="s">
        <v>120</v>
      </c>
      <c r="O53" s="533">
        <v>0</v>
      </c>
      <c r="P53" s="534">
        <v>1</v>
      </c>
      <c r="Q53" s="534">
        <v>0</v>
      </c>
      <c r="S53" s="535"/>
    </row>
    <row r="54" spans="1:19" ht="58.5" customHeight="1" outlineLevel="1">
      <c r="A54" s="909">
        <v>28</v>
      </c>
      <c r="B54" s="876" t="s">
        <v>58</v>
      </c>
      <c r="C54" s="1042" t="s">
        <v>742</v>
      </c>
      <c r="D54" s="872" t="s">
        <v>711</v>
      </c>
      <c r="E54" s="874">
        <v>35</v>
      </c>
      <c r="F54" s="876" t="s">
        <v>77</v>
      </c>
      <c r="G54" s="874">
        <v>35</v>
      </c>
      <c r="H54" s="874">
        <v>0</v>
      </c>
      <c r="I54" s="874">
        <v>0</v>
      </c>
      <c r="J54" s="920">
        <v>6.3</v>
      </c>
      <c r="K54" s="920">
        <v>9.5</v>
      </c>
      <c r="L54" s="920">
        <v>10.5</v>
      </c>
      <c r="M54" s="942" t="s">
        <v>644</v>
      </c>
      <c r="N54" s="576" t="s">
        <v>120</v>
      </c>
      <c r="O54" s="533">
        <v>0</v>
      </c>
      <c r="P54" s="534">
        <v>1</v>
      </c>
      <c r="Q54" s="534">
        <v>0</v>
      </c>
      <c r="S54" s="535"/>
    </row>
    <row r="55" spans="1:19" ht="52.5" customHeight="1" outlineLevel="1">
      <c r="A55" s="909">
        <v>29</v>
      </c>
      <c r="B55" s="954" t="s">
        <v>672</v>
      </c>
      <c r="C55" s="1042" t="s">
        <v>727</v>
      </c>
      <c r="D55" s="872" t="s">
        <v>709</v>
      </c>
      <c r="E55" s="874">
        <v>10.632999999999999</v>
      </c>
      <c r="F55" s="1469" t="s">
        <v>76</v>
      </c>
      <c r="G55" s="874">
        <v>15.07344713</v>
      </c>
      <c r="H55" s="874">
        <v>0.85812063999999999</v>
      </c>
      <c r="I55" s="874">
        <v>0</v>
      </c>
      <c r="J55" s="920">
        <v>2.9855999999999998</v>
      </c>
      <c r="K55" s="920">
        <v>4.88</v>
      </c>
      <c r="L55" s="920">
        <v>6.5114000000000001</v>
      </c>
      <c r="M55" s="942" t="s">
        <v>708</v>
      </c>
      <c r="N55" s="576" t="s">
        <v>120</v>
      </c>
      <c r="O55" s="533">
        <v>0</v>
      </c>
      <c r="P55" s="958">
        <v>1</v>
      </c>
      <c r="Q55" s="958">
        <v>0</v>
      </c>
      <c r="R55" s="958"/>
      <c r="S55" s="958"/>
    </row>
    <row r="56" spans="1:19" ht="15" customHeight="1" outlineLevel="1">
      <c r="A56" s="909"/>
      <c r="B56" s="954"/>
      <c r="C56" s="1033"/>
      <c r="D56" s="872"/>
      <c r="E56" s="874"/>
      <c r="F56" s="876"/>
      <c r="G56" s="874"/>
      <c r="H56" s="874"/>
      <c r="I56" s="874"/>
      <c r="J56" s="920"/>
      <c r="K56" s="920"/>
      <c r="L56" s="920"/>
      <c r="M56" s="942"/>
      <c r="N56" s="533"/>
      <c r="O56" s="533">
        <v>0</v>
      </c>
    </row>
    <row r="57" spans="1:19" ht="21.75" customHeight="1" outlineLevel="1">
      <c r="A57" s="1518" t="s">
        <v>108</v>
      </c>
      <c r="B57" s="1519"/>
      <c r="C57" s="1519"/>
      <c r="D57" s="1108"/>
      <c r="E57" s="1029"/>
      <c r="F57" s="1109"/>
      <c r="G57" s="874">
        <v>111.61756142347883</v>
      </c>
      <c r="H57" s="874">
        <v>42.626700610000007</v>
      </c>
      <c r="I57" s="874">
        <v>11.26987432347884</v>
      </c>
      <c r="J57" s="920">
        <v>9.2855999999999987</v>
      </c>
      <c r="K57" s="920">
        <v>14.379999999999999</v>
      </c>
      <c r="L57" s="920">
        <v>17.011400000000002</v>
      </c>
      <c r="M57" s="942"/>
      <c r="N57" s="533"/>
      <c r="O57" s="533">
        <v>0</v>
      </c>
    </row>
    <row r="58" spans="1:19" ht="15.75" customHeight="1" outlineLevel="1">
      <c r="A58" s="1518" t="s">
        <v>719</v>
      </c>
      <c r="B58" s="1519"/>
      <c r="C58" s="1519"/>
      <c r="D58" s="872"/>
      <c r="E58" s="874"/>
      <c r="F58" s="954"/>
      <c r="G58" s="874"/>
      <c r="H58" s="874"/>
      <c r="I58" s="874"/>
      <c r="J58" s="920"/>
      <c r="K58" s="920"/>
      <c r="L58" s="920"/>
      <c r="M58" s="942"/>
      <c r="N58" s="533"/>
      <c r="O58" s="533">
        <v>0</v>
      </c>
    </row>
    <row r="59" spans="1:19" ht="60" customHeight="1" outlineLevel="1">
      <c r="A59" s="908">
        <v>30</v>
      </c>
      <c r="B59" s="1100"/>
      <c r="C59" s="1380" t="s">
        <v>762</v>
      </c>
      <c r="D59" s="872" t="s">
        <v>619</v>
      </c>
      <c r="E59" s="874">
        <v>10</v>
      </c>
      <c r="F59" s="876" t="s">
        <v>77</v>
      </c>
      <c r="G59" s="874">
        <v>10</v>
      </c>
      <c r="H59" s="874">
        <v>0</v>
      </c>
      <c r="I59" s="874">
        <v>0</v>
      </c>
      <c r="J59" s="920">
        <v>0</v>
      </c>
      <c r="K59" s="920">
        <v>0</v>
      </c>
      <c r="L59" s="920">
        <v>0</v>
      </c>
      <c r="M59" s="987" t="s">
        <v>644</v>
      </c>
      <c r="N59" s="576" t="s">
        <v>120</v>
      </c>
      <c r="O59" s="533"/>
      <c r="P59" s="534">
        <v>0</v>
      </c>
      <c r="Q59" s="534">
        <v>1</v>
      </c>
    </row>
    <row r="60" spans="1:19" ht="58.5" customHeight="1" outlineLevel="1">
      <c r="A60" s="908">
        <v>31</v>
      </c>
      <c r="B60" s="1100"/>
      <c r="C60" s="1035" t="s">
        <v>55</v>
      </c>
      <c r="D60" s="872" t="s">
        <v>710</v>
      </c>
      <c r="E60" s="874">
        <v>35</v>
      </c>
      <c r="F60" s="876" t="s">
        <v>77</v>
      </c>
      <c r="G60" s="874">
        <v>35</v>
      </c>
      <c r="H60" s="874">
        <v>0</v>
      </c>
      <c r="I60" s="874">
        <v>0</v>
      </c>
      <c r="J60" s="920">
        <v>0</v>
      </c>
      <c r="K60" s="920">
        <v>0.2</v>
      </c>
      <c r="L60" s="920">
        <v>0.4</v>
      </c>
      <c r="M60" s="987" t="s">
        <v>644</v>
      </c>
      <c r="N60" s="576" t="s">
        <v>120</v>
      </c>
      <c r="O60" s="533"/>
      <c r="P60" s="534">
        <v>0</v>
      </c>
      <c r="Q60" s="534">
        <v>1</v>
      </c>
    </row>
    <row r="61" spans="1:19" ht="57.75" customHeight="1" outlineLevel="1">
      <c r="A61" s="908">
        <v>32</v>
      </c>
      <c r="B61" s="1100"/>
      <c r="C61" s="875" t="s">
        <v>740</v>
      </c>
      <c r="D61" s="872" t="s">
        <v>710</v>
      </c>
      <c r="E61" s="874">
        <v>75</v>
      </c>
      <c r="F61" s="876" t="s">
        <v>77</v>
      </c>
      <c r="G61" s="874">
        <v>75</v>
      </c>
      <c r="H61" s="874">
        <v>0</v>
      </c>
      <c r="I61" s="874">
        <v>0</v>
      </c>
      <c r="J61" s="920">
        <v>0</v>
      </c>
      <c r="K61" s="920">
        <v>0</v>
      </c>
      <c r="L61" s="920">
        <v>0</v>
      </c>
      <c r="M61" s="987" t="s">
        <v>644</v>
      </c>
      <c r="N61" s="576" t="s">
        <v>120</v>
      </c>
      <c r="O61" s="533"/>
      <c r="P61" s="534">
        <v>0</v>
      </c>
      <c r="Q61" s="534">
        <v>1</v>
      </c>
    </row>
    <row r="62" spans="1:19" ht="66.75" customHeight="1" outlineLevel="1">
      <c r="A62" s="908">
        <v>33</v>
      </c>
      <c r="B62" s="1100"/>
      <c r="C62" s="944" t="s">
        <v>694</v>
      </c>
      <c r="D62" s="872" t="s">
        <v>710</v>
      </c>
      <c r="E62" s="874">
        <v>20.5</v>
      </c>
      <c r="F62" s="876" t="s">
        <v>77</v>
      </c>
      <c r="G62" s="874">
        <v>20.5</v>
      </c>
      <c r="H62" s="874">
        <v>0</v>
      </c>
      <c r="I62" s="874">
        <v>0</v>
      </c>
      <c r="J62" s="920">
        <v>0</v>
      </c>
      <c r="K62" s="920">
        <v>0</v>
      </c>
      <c r="L62" s="920">
        <v>0</v>
      </c>
      <c r="M62" s="987" t="s">
        <v>644</v>
      </c>
      <c r="N62" s="576" t="s">
        <v>120</v>
      </c>
      <c r="O62" s="533"/>
      <c r="P62" s="534">
        <v>0</v>
      </c>
      <c r="Q62" s="534">
        <v>1</v>
      </c>
    </row>
    <row r="63" spans="1:19" ht="12.75" customHeight="1" outlineLevel="1">
      <c r="A63" s="909"/>
      <c r="B63" s="876"/>
      <c r="C63" s="1033"/>
      <c r="D63" s="872"/>
      <c r="E63" s="874"/>
      <c r="F63" s="876"/>
      <c r="G63" s="874"/>
      <c r="H63" s="874"/>
      <c r="I63" s="874"/>
      <c r="J63" s="920"/>
      <c r="K63" s="920"/>
      <c r="L63" s="920"/>
      <c r="M63" s="942"/>
      <c r="N63" s="533"/>
      <c r="O63" s="533">
        <v>0</v>
      </c>
    </row>
    <row r="64" spans="1:19" ht="15.75" customHeight="1" outlineLevel="1" thickBot="1">
      <c r="A64" s="1484" t="s">
        <v>109</v>
      </c>
      <c r="B64" s="1485"/>
      <c r="C64" s="1485"/>
      <c r="D64" s="981"/>
      <c r="E64" s="991"/>
      <c r="F64" s="990"/>
      <c r="G64" s="991">
        <v>140.5</v>
      </c>
      <c r="H64" s="991">
        <v>0</v>
      </c>
      <c r="I64" s="991">
        <v>0</v>
      </c>
      <c r="J64" s="992">
        <v>0</v>
      </c>
      <c r="K64" s="992">
        <v>0.2</v>
      </c>
      <c r="L64" s="992">
        <v>0.4</v>
      </c>
      <c r="M64" s="984"/>
      <c r="N64" s="533"/>
      <c r="O64" s="533">
        <v>0</v>
      </c>
    </row>
    <row r="65" spans="1:19" ht="25.5" customHeight="1" outlineLevel="1" thickBot="1">
      <c r="A65" s="912"/>
      <c r="B65" s="1378" t="s">
        <v>308</v>
      </c>
      <c r="C65" s="1381" t="s">
        <v>120</v>
      </c>
      <c r="D65" s="998"/>
      <c r="E65" s="998"/>
      <c r="F65" s="997"/>
      <c r="G65" s="998">
        <v>252.11756142347883</v>
      </c>
      <c r="H65" s="998">
        <v>42.626700610000007</v>
      </c>
      <c r="I65" s="998">
        <v>11.26987432347884</v>
      </c>
      <c r="J65" s="999">
        <v>9.2855999999999987</v>
      </c>
      <c r="K65" s="999">
        <v>14.579999999999998</v>
      </c>
      <c r="L65" s="999">
        <v>17.4114</v>
      </c>
      <c r="M65" s="1027"/>
      <c r="N65" s="533"/>
      <c r="O65" s="533">
        <v>1</v>
      </c>
      <c r="P65" s="1104">
        <v>6</v>
      </c>
      <c r="Q65" s="1104">
        <v>0</v>
      </c>
    </row>
    <row r="66" spans="1:19" ht="15.75" customHeight="1" outlineLevel="1" thickBot="1">
      <c r="A66" s="911"/>
      <c r="B66" s="547"/>
      <c r="C66" s="1113"/>
      <c r="D66" s="569"/>
      <c r="E66" s="542"/>
      <c r="F66" s="562"/>
      <c r="G66" s="967"/>
      <c r="H66" s="967"/>
      <c r="I66" s="967"/>
      <c r="J66" s="968"/>
      <c r="K66" s="968"/>
      <c r="L66" s="968"/>
      <c r="M66" s="846"/>
      <c r="N66" s="533"/>
      <c r="O66" s="533">
        <v>0</v>
      </c>
    </row>
    <row r="67" spans="1:19" ht="18.75" customHeight="1" thickBot="1">
      <c r="A67" s="1474" t="s">
        <v>121</v>
      </c>
      <c r="B67" s="1475"/>
      <c r="C67" s="1475"/>
      <c r="D67" s="932"/>
      <c r="E67" s="933"/>
      <c r="F67" s="1374"/>
      <c r="G67" s="935">
        <v>1729.1316000999998</v>
      </c>
      <c r="H67" s="935">
        <v>718.29666417999999</v>
      </c>
      <c r="I67" s="935">
        <v>15.022935919999979</v>
      </c>
      <c r="J67" s="936">
        <v>133.37900000000002</v>
      </c>
      <c r="K67" s="936">
        <v>119.95</v>
      </c>
      <c r="L67" s="936">
        <v>131.1</v>
      </c>
      <c r="M67" s="948"/>
      <c r="N67" s="533"/>
      <c r="O67" s="533">
        <v>0</v>
      </c>
    </row>
    <row r="68" spans="1:19" ht="15" customHeight="1" outlineLevel="1">
      <c r="A68" s="1540" t="s">
        <v>718</v>
      </c>
      <c r="B68" s="1541"/>
      <c r="C68" s="1541"/>
      <c r="D68" s="873"/>
      <c r="E68" s="938"/>
      <c r="F68" s="1375"/>
      <c r="G68" s="938"/>
      <c r="H68" s="938"/>
      <c r="I68" s="938"/>
      <c r="J68" s="940"/>
      <c r="K68" s="940"/>
      <c r="L68" s="940"/>
      <c r="M68" s="1039"/>
      <c r="N68" s="533"/>
      <c r="O68" s="533">
        <v>0</v>
      </c>
    </row>
    <row r="69" spans="1:19" ht="58.5" customHeight="1" outlineLevel="1">
      <c r="A69" s="909">
        <v>34</v>
      </c>
      <c r="B69" s="876">
        <v>41538</v>
      </c>
      <c r="C69" s="1574" t="s">
        <v>656</v>
      </c>
      <c r="D69" s="872" t="s">
        <v>713</v>
      </c>
      <c r="E69" s="874">
        <v>14.15</v>
      </c>
      <c r="F69" s="876" t="s">
        <v>77</v>
      </c>
      <c r="G69" s="874">
        <v>14.15</v>
      </c>
      <c r="H69" s="874">
        <v>10.0093946</v>
      </c>
      <c r="I69" s="874">
        <v>1.1406054000000001</v>
      </c>
      <c r="J69" s="920">
        <v>3</v>
      </c>
      <c r="K69" s="920">
        <v>0</v>
      </c>
      <c r="L69" s="920">
        <v>0</v>
      </c>
      <c r="M69" s="942" t="s">
        <v>790</v>
      </c>
      <c r="N69" s="576" t="s">
        <v>121</v>
      </c>
      <c r="O69" s="533">
        <v>0</v>
      </c>
      <c r="P69" s="534">
        <v>1</v>
      </c>
      <c r="Q69" s="534">
        <v>0</v>
      </c>
      <c r="S69" s="535"/>
    </row>
    <row r="70" spans="1:19" ht="59.25" customHeight="1" outlineLevel="1">
      <c r="A70" s="909">
        <v>35</v>
      </c>
      <c r="B70" s="876">
        <v>675</v>
      </c>
      <c r="C70" s="1575"/>
      <c r="D70" s="872" t="s">
        <v>714</v>
      </c>
      <c r="E70" s="874">
        <v>10.141999999999999</v>
      </c>
      <c r="F70" s="876" t="s">
        <v>77</v>
      </c>
      <c r="G70" s="874">
        <v>10.141999999999999</v>
      </c>
      <c r="H70" s="874">
        <v>10.141999999999999</v>
      </c>
      <c r="I70" s="874">
        <v>0</v>
      </c>
      <c r="J70" s="920">
        <v>0</v>
      </c>
      <c r="K70" s="920">
        <v>0</v>
      </c>
      <c r="L70" s="920">
        <v>0</v>
      </c>
      <c r="M70" s="942" t="s">
        <v>790</v>
      </c>
      <c r="N70" s="576" t="s">
        <v>121</v>
      </c>
      <c r="O70" s="533">
        <v>0</v>
      </c>
      <c r="P70" s="534">
        <v>1</v>
      </c>
      <c r="Q70" s="534">
        <v>0</v>
      </c>
      <c r="S70" s="535"/>
    </row>
    <row r="71" spans="1:19" ht="60" customHeight="1" outlineLevel="1">
      <c r="A71" s="909">
        <v>36</v>
      </c>
      <c r="B71" s="876">
        <v>41538</v>
      </c>
      <c r="C71" s="1098" t="s">
        <v>703</v>
      </c>
      <c r="D71" s="872" t="s">
        <v>713</v>
      </c>
      <c r="E71" s="874">
        <v>4</v>
      </c>
      <c r="F71" s="876" t="s">
        <v>77</v>
      </c>
      <c r="G71" s="874">
        <v>4</v>
      </c>
      <c r="H71" s="874">
        <v>0</v>
      </c>
      <c r="I71" s="874">
        <v>0</v>
      </c>
      <c r="J71" s="920">
        <v>0</v>
      </c>
      <c r="K71" s="920">
        <v>0</v>
      </c>
      <c r="L71" s="920">
        <v>0</v>
      </c>
      <c r="M71" s="942" t="s">
        <v>790</v>
      </c>
      <c r="N71" s="576" t="s">
        <v>121</v>
      </c>
      <c r="O71" s="533">
        <v>0</v>
      </c>
      <c r="P71" s="534">
        <v>1</v>
      </c>
      <c r="Q71" s="534">
        <v>0</v>
      </c>
      <c r="S71" s="535"/>
    </row>
    <row r="72" spans="1:19" ht="44.25" customHeight="1" outlineLevel="1">
      <c r="A72" s="909">
        <v>37</v>
      </c>
      <c r="B72" s="876" t="s">
        <v>680</v>
      </c>
      <c r="C72" s="1042" t="s">
        <v>731</v>
      </c>
      <c r="D72" s="872" t="s">
        <v>710</v>
      </c>
      <c r="E72" s="874">
        <v>8.7100000000000009</v>
      </c>
      <c r="F72" s="876" t="s">
        <v>75</v>
      </c>
      <c r="G72" s="874">
        <v>12.347383100000002</v>
      </c>
      <c r="H72" s="874">
        <v>3.2179038800000002</v>
      </c>
      <c r="I72" s="874">
        <v>8.1304792200000016</v>
      </c>
      <c r="J72" s="920">
        <v>0.999</v>
      </c>
      <c r="K72" s="920">
        <v>0</v>
      </c>
      <c r="L72" s="920">
        <v>0</v>
      </c>
      <c r="M72" s="942" t="s">
        <v>790</v>
      </c>
      <c r="N72" s="576" t="s">
        <v>121</v>
      </c>
      <c r="O72" s="533">
        <v>0</v>
      </c>
      <c r="P72" s="534">
        <v>1</v>
      </c>
      <c r="Q72" s="534">
        <v>0</v>
      </c>
      <c r="S72" s="535"/>
    </row>
    <row r="73" spans="1:19" ht="62.25" customHeight="1" outlineLevel="1">
      <c r="A73" s="909">
        <v>38</v>
      </c>
      <c r="B73" s="876" t="s">
        <v>697</v>
      </c>
      <c r="C73" s="1107" t="s">
        <v>0</v>
      </c>
      <c r="D73" s="872" t="s">
        <v>713</v>
      </c>
      <c r="E73" s="874">
        <v>60</v>
      </c>
      <c r="F73" s="876" t="s">
        <v>77</v>
      </c>
      <c r="G73" s="874">
        <v>60</v>
      </c>
      <c r="H73" s="874">
        <v>0.5</v>
      </c>
      <c r="I73" s="874">
        <v>0</v>
      </c>
      <c r="J73" s="920">
        <v>36.75</v>
      </c>
      <c r="K73" s="920">
        <v>30</v>
      </c>
      <c r="L73" s="920">
        <v>0</v>
      </c>
      <c r="M73" s="942" t="s">
        <v>790</v>
      </c>
      <c r="N73" s="576" t="s">
        <v>121</v>
      </c>
      <c r="O73" s="533">
        <v>0</v>
      </c>
      <c r="P73" s="534">
        <v>1</v>
      </c>
      <c r="Q73" s="534">
        <v>0</v>
      </c>
      <c r="S73" s="535"/>
    </row>
    <row r="74" spans="1:19" ht="31.5" customHeight="1" outlineLevel="1">
      <c r="A74" s="909">
        <v>39</v>
      </c>
      <c r="B74" s="876" t="s">
        <v>681</v>
      </c>
      <c r="C74" s="1597" t="s">
        <v>764</v>
      </c>
      <c r="D74" s="872" t="s">
        <v>710</v>
      </c>
      <c r="E74" s="874">
        <v>46.6</v>
      </c>
      <c r="F74" s="876" t="s">
        <v>75</v>
      </c>
      <c r="G74" s="874">
        <v>70</v>
      </c>
      <c r="H74" s="874">
        <v>0</v>
      </c>
      <c r="I74" s="874">
        <v>0</v>
      </c>
      <c r="J74" s="920">
        <v>2</v>
      </c>
      <c r="K74" s="920">
        <v>12</v>
      </c>
      <c r="L74" s="920">
        <v>20</v>
      </c>
      <c r="M74" s="942" t="s">
        <v>717</v>
      </c>
      <c r="N74" s="1382" t="s">
        <v>121</v>
      </c>
      <c r="O74" s="533">
        <v>0</v>
      </c>
      <c r="P74" s="534">
        <v>1</v>
      </c>
      <c r="Q74" s="534">
        <v>0</v>
      </c>
      <c r="S74" s="535"/>
    </row>
    <row r="75" spans="1:19" ht="46.5" customHeight="1" outlineLevel="1">
      <c r="A75" s="909">
        <v>40</v>
      </c>
      <c r="B75" s="876" t="s">
        <v>698</v>
      </c>
      <c r="C75" s="1598"/>
      <c r="D75" s="872" t="s">
        <v>714</v>
      </c>
      <c r="E75" s="874">
        <v>70</v>
      </c>
      <c r="F75" s="876" t="s">
        <v>195</v>
      </c>
      <c r="G75" s="874">
        <v>81.683000000000007</v>
      </c>
      <c r="H75" s="874">
        <v>0</v>
      </c>
      <c r="I75" s="874">
        <v>0</v>
      </c>
      <c r="J75" s="920">
        <v>3</v>
      </c>
      <c r="K75" s="920">
        <v>12</v>
      </c>
      <c r="L75" s="920">
        <v>20</v>
      </c>
      <c r="M75" s="942" t="s">
        <v>717</v>
      </c>
      <c r="N75" s="1382" t="s">
        <v>121</v>
      </c>
      <c r="O75" s="533">
        <v>0</v>
      </c>
      <c r="P75" s="534">
        <v>1</v>
      </c>
      <c r="Q75" s="534">
        <v>0</v>
      </c>
      <c r="S75" s="535"/>
    </row>
    <row r="76" spans="1:19" ht="63.75" customHeight="1" outlineLevel="1">
      <c r="A76" s="909">
        <v>41</v>
      </c>
      <c r="B76" s="876">
        <v>47221</v>
      </c>
      <c r="C76" s="1599"/>
      <c r="D76" s="872" t="s">
        <v>713</v>
      </c>
      <c r="E76" s="874">
        <v>110</v>
      </c>
      <c r="F76" s="876" t="s">
        <v>77</v>
      </c>
      <c r="G76" s="874">
        <v>110</v>
      </c>
      <c r="H76" s="874">
        <v>0</v>
      </c>
      <c r="I76" s="874">
        <v>0</v>
      </c>
      <c r="J76" s="920">
        <v>5</v>
      </c>
      <c r="K76" s="920">
        <v>15</v>
      </c>
      <c r="L76" s="920">
        <v>23</v>
      </c>
      <c r="M76" s="942" t="s">
        <v>717</v>
      </c>
      <c r="N76" s="1382" t="s">
        <v>121</v>
      </c>
      <c r="O76" s="533">
        <v>0</v>
      </c>
      <c r="P76" s="534">
        <v>1</v>
      </c>
      <c r="Q76" s="534">
        <v>0</v>
      </c>
      <c r="S76" s="535"/>
    </row>
    <row r="77" spans="1:19" ht="59.25" customHeight="1" outlineLevel="1">
      <c r="A77" s="909">
        <v>42</v>
      </c>
      <c r="B77" s="1383" t="s">
        <v>662</v>
      </c>
      <c r="C77" s="1384" t="s">
        <v>798</v>
      </c>
      <c r="D77" s="872" t="s">
        <v>304</v>
      </c>
      <c r="E77" s="874">
        <v>178.96921699999999</v>
      </c>
      <c r="F77" s="876" t="s">
        <v>77</v>
      </c>
      <c r="G77" s="874">
        <v>178.96921699999999</v>
      </c>
      <c r="H77" s="874">
        <v>152.38839565000001</v>
      </c>
      <c r="I77" s="874">
        <v>8.2134999998118019E-4</v>
      </c>
      <c r="J77" s="920">
        <v>26.58</v>
      </c>
      <c r="K77" s="920">
        <v>0</v>
      </c>
      <c r="L77" s="920">
        <v>0</v>
      </c>
      <c r="M77" s="942" t="s">
        <v>717</v>
      </c>
      <c r="N77" s="1385" t="s">
        <v>121</v>
      </c>
      <c r="O77" s="533">
        <v>0</v>
      </c>
      <c r="P77" s="534">
        <v>1</v>
      </c>
      <c r="Q77" s="534">
        <v>0</v>
      </c>
      <c r="S77" s="535"/>
    </row>
    <row r="78" spans="1:19" ht="60" customHeight="1" outlineLevel="1">
      <c r="A78" s="909">
        <v>43</v>
      </c>
      <c r="B78" s="1383" t="s">
        <v>663</v>
      </c>
      <c r="C78" s="1042" t="s">
        <v>757</v>
      </c>
      <c r="D78" s="872" t="s">
        <v>304</v>
      </c>
      <c r="E78" s="874">
        <v>47.79</v>
      </c>
      <c r="F78" s="876" t="s">
        <v>77</v>
      </c>
      <c r="G78" s="874">
        <v>47.79</v>
      </c>
      <c r="H78" s="874">
        <v>42.038970050000003</v>
      </c>
      <c r="I78" s="874">
        <v>5.7510299499999959</v>
      </c>
      <c r="J78" s="920">
        <v>0</v>
      </c>
      <c r="K78" s="920">
        <v>0</v>
      </c>
      <c r="L78" s="920">
        <v>0</v>
      </c>
      <c r="M78" s="942" t="s">
        <v>797</v>
      </c>
      <c r="N78" s="1385" t="s">
        <v>121</v>
      </c>
      <c r="O78" s="533">
        <v>0</v>
      </c>
      <c r="P78" s="534">
        <v>1</v>
      </c>
      <c r="Q78" s="534">
        <v>0</v>
      </c>
      <c r="S78" s="535"/>
    </row>
    <row r="79" spans="1:19" ht="60" outlineLevel="1">
      <c r="A79" s="909">
        <v>44</v>
      </c>
      <c r="B79" s="1383" t="s">
        <v>18</v>
      </c>
      <c r="C79" s="1594" t="s">
        <v>800</v>
      </c>
      <c r="D79" s="872" t="s">
        <v>303</v>
      </c>
      <c r="E79" s="874">
        <v>100</v>
      </c>
      <c r="F79" s="876" t="s">
        <v>77</v>
      </c>
      <c r="G79" s="874">
        <v>100</v>
      </c>
      <c r="H79" s="874">
        <v>0</v>
      </c>
      <c r="I79" s="874">
        <v>0</v>
      </c>
      <c r="J79" s="920">
        <v>10</v>
      </c>
      <c r="K79" s="920">
        <v>19</v>
      </c>
      <c r="L79" s="920">
        <v>25</v>
      </c>
      <c r="M79" s="942" t="s">
        <v>790</v>
      </c>
      <c r="N79" s="1385" t="s">
        <v>121</v>
      </c>
      <c r="O79" s="533">
        <v>0</v>
      </c>
      <c r="P79" s="534">
        <v>1</v>
      </c>
      <c r="Q79" s="534">
        <v>0</v>
      </c>
      <c r="S79" s="535"/>
    </row>
    <row r="80" spans="1:19" ht="60" outlineLevel="1">
      <c r="A80" s="909">
        <v>45</v>
      </c>
      <c r="B80" s="1383" t="s">
        <v>17</v>
      </c>
      <c r="C80" s="1595"/>
      <c r="D80" s="872" t="s">
        <v>303</v>
      </c>
      <c r="E80" s="1028">
        <v>69.135000000000005</v>
      </c>
      <c r="F80" s="876" t="s">
        <v>77</v>
      </c>
      <c r="G80" s="874">
        <v>69</v>
      </c>
      <c r="H80" s="874">
        <v>0</v>
      </c>
      <c r="I80" s="874">
        <v>0</v>
      </c>
      <c r="J80" s="920">
        <v>10</v>
      </c>
      <c r="K80" s="920">
        <v>9</v>
      </c>
      <c r="L80" s="920">
        <v>10</v>
      </c>
      <c r="M80" s="942" t="s">
        <v>790</v>
      </c>
      <c r="N80" s="1385" t="s">
        <v>121</v>
      </c>
      <c r="O80" s="533">
        <v>0</v>
      </c>
      <c r="P80" s="534">
        <v>1</v>
      </c>
      <c r="Q80" s="534">
        <v>0</v>
      </c>
      <c r="S80" s="535"/>
    </row>
    <row r="81" spans="1:19" ht="60" outlineLevel="1">
      <c r="A81" s="909">
        <v>46</v>
      </c>
      <c r="B81" s="1383" t="s">
        <v>25</v>
      </c>
      <c r="C81" s="1595"/>
      <c r="D81" s="872" t="s">
        <v>690</v>
      </c>
      <c r="E81" s="874">
        <v>60</v>
      </c>
      <c r="F81" s="876" t="s">
        <v>77</v>
      </c>
      <c r="G81" s="874">
        <v>60</v>
      </c>
      <c r="H81" s="874">
        <v>0</v>
      </c>
      <c r="I81" s="874">
        <v>0</v>
      </c>
      <c r="J81" s="920">
        <v>10</v>
      </c>
      <c r="K81" s="920">
        <v>10</v>
      </c>
      <c r="L81" s="920">
        <v>10</v>
      </c>
      <c r="M81" s="942" t="s">
        <v>790</v>
      </c>
      <c r="N81" s="1385" t="s">
        <v>121</v>
      </c>
      <c r="O81" s="533">
        <v>0</v>
      </c>
      <c r="P81" s="534">
        <v>1</v>
      </c>
      <c r="Q81" s="534">
        <v>0</v>
      </c>
      <c r="S81" s="535"/>
    </row>
    <row r="82" spans="1:19" ht="75" outlineLevel="1">
      <c r="A82" s="909">
        <v>47</v>
      </c>
      <c r="B82" s="1383"/>
      <c r="C82" s="1596"/>
      <c r="D82" s="872" t="s">
        <v>4</v>
      </c>
      <c r="E82" s="874">
        <v>40</v>
      </c>
      <c r="F82" s="876" t="s">
        <v>77</v>
      </c>
      <c r="G82" s="874">
        <v>40</v>
      </c>
      <c r="H82" s="874">
        <v>0</v>
      </c>
      <c r="I82" s="874">
        <v>0</v>
      </c>
      <c r="J82" s="920">
        <v>1</v>
      </c>
      <c r="K82" s="920">
        <v>6</v>
      </c>
      <c r="L82" s="920">
        <v>8</v>
      </c>
      <c r="M82" s="942" t="s">
        <v>790</v>
      </c>
      <c r="N82" s="1385" t="s">
        <v>121</v>
      </c>
      <c r="O82" s="533">
        <v>0</v>
      </c>
      <c r="P82" s="534">
        <v>1</v>
      </c>
      <c r="Q82" s="534">
        <v>0</v>
      </c>
      <c r="S82" s="535"/>
    </row>
    <row r="83" spans="1:19" ht="62.25" customHeight="1" outlineLevel="1">
      <c r="A83" s="909">
        <v>48</v>
      </c>
      <c r="B83" s="1383" t="s">
        <v>61</v>
      </c>
      <c r="C83" s="1267" t="s">
        <v>759</v>
      </c>
      <c r="D83" s="872" t="s">
        <v>619</v>
      </c>
      <c r="E83" s="874">
        <v>500</v>
      </c>
      <c r="F83" s="876" t="s">
        <v>77</v>
      </c>
      <c r="G83" s="874">
        <v>500</v>
      </c>
      <c r="H83" s="874">
        <v>500</v>
      </c>
      <c r="I83" s="874">
        <v>0</v>
      </c>
      <c r="J83" s="920">
        <v>0</v>
      </c>
      <c r="K83" s="920">
        <v>0</v>
      </c>
      <c r="L83" s="920">
        <v>0</v>
      </c>
      <c r="M83" s="942" t="s">
        <v>648</v>
      </c>
      <c r="N83" s="1385" t="s">
        <v>121</v>
      </c>
      <c r="O83" s="533">
        <v>0</v>
      </c>
      <c r="P83" s="534">
        <v>1</v>
      </c>
      <c r="Q83" s="534">
        <v>0</v>
      </c>
      <c r="S83" s="535"/>
    </row>
    <row r="84" spans="1:19" ht="66" customHeight="1" outlineLevel="1">
      <c r="A84" s="909">
        <v>49</v>
      </c>
      <c r="B84" s="1383">
        <v>47253</v>
      </c>
      <c r="C84" s="1267" t="s">
        <v>811</v>
      </c>
      <c r="D84" s="872" t="s">
        <v>713</v>
      </c>
      <c r="E84" s="874">
        <v>38</v>
      </c>
      <c r="F84" s="876" t="s">
        <v>77</v>
      </c>
      <c r="G84" s="874">
        <v>38</v>
      </c>
      <c r="H84" s="874">
        <v>0</v>
      </c>
      <c r="I84" s="874">
        <v>0</v>
      </c>
      <c r="J84" s="920">
        <v>0</v>
      </c>
      <c r="K84" s="920">
        <v>0.5</v>
      </c>
      <c r="L84" s="920">
        <v>2.5</v>
      </c>
      <c r="M84" s="942" t="s">
        <v>790</v>
      </c>
      <c r="N84" s="1385" t="s">
        <v>121</v>
      </c>
      <c r="O84" s="533">
        <v>0</v>
      </c>
      <c r="P84" s="534">
        <v>1</v>
      </c>
      <c r="Q84" s="534">
        <v>0</v>
      </c>
      <c r="S84" s="535"/>
    </row>
    <row r="85" spans="1:19" ht="66" customHeight="1" outlineLevel="1">
      <c r="A85" s="909">
        <v>50</v>
      </c>
      <c r="B85" s="1383" t="s">
        <v>60</v>
      </c>
      <c r="C85" s="1463" t="s">
        <v>758</v>
      </c>
      <c r="D85" s="872" t="s">
        <v>304</v>
      </c>
      <c r="E85" s="874">
        <v>79</v>
      </c>
      <c r="F85" s="876" t="s">
        <v>77</v>
      </c>
      <c r="G85" s="874">
        <v>79</v>
      </c>
      <c r="H85" s="874">
        <v>0</v>
      </c>
      <c r="I85" s="874">
        <v>0</v>
      </c>
      <c r="J85" s="920">
        <v>25.05</v>
      </c>
      <c r="K85" s="920">
        <v>3.95</v>
      </c>
      <c r="L85" s="920">
        <v>0</v>
      </c>
      <c r="M85" s="942" t="s">
        <v>790</v>
      </c>
      <c r="N85" s="1385" t="s">
        <v>121</v>
      </c>
      <c r="O85" s="533">
        <v>0</v>
      </c>
      <c r="P85" s="534">
        <v>1</v>
      </c>
      <c r="Q85" s="534">
        <v>0</v>
      </c>
      <c r="S85" s="535"/>
    </row>
    <row r="86" spans="1:19" ht="66" customHeight="1" outlineLevel="1">
      <c r="A86" s="909">
        <v>51</v>
      </c>
      <c r="B86" s="1383">
        <v>47253</v>
      </c>
      <c r="C86" s="1462" t="s">
        <v>24</v>
      </c>
      <c r="D86" s="872" t="s">
        <v>716</v>
      </c>
      <c r="E86" s="874">
        <v>27</v>
      </c>
      <c r="F86" s="876" t="s">
        <v>77</v>
      </c>
      <c r="G86" s="874">
        <v>27</v>
      </c>
      <c r="H86" s="874">
        <v>0</v>
      </c>
      <c r="I86" s="874">
        <v>0</v>
      </c>
      <c r="J86" s="920">
        <v>0</v>
      </c>
      <c r="K86" s="920">
        <v>0.45</v>
      </c>
      <c r="L86" s="920">
        <v>2.5</v>
      </c>
      <c r="M86" s="942" t="s">
        <v>717</v>
      </c>
      <c r="N86" s="1385" t="s">
        <v>121</v>
      </c>
      <c r="O86" s="533">
        <v>0</v>
      </c>
      <c r="P86" s="534">
        <v>1</v>
      </c>
      <c r="Q86" s="534">
        <v>0</v>
      </c>
      <c r="S86" s="535"/>
    </row>
    <row r="87" spans="1:19" ht="10.5" customHeight="1" outlineLevel="1">
      <c r="A87" s="908"/>
      <c r="B87" s="872"/>
      <c r="C87" s="872"/>
      <c r="D87" s="873"/>
      <c r="E87" s="872"/>
      <c r="F87" s="872"/>
      <c r="G87" s="872"/>
      <c r="H87" s="872"/>
      <c r="I87" s="872"/>
      <c r="J87" s="941"/>
      <c r="K87" s="941"/>
      <c r="L87" s="941"/>
      <c r="M87" s="1452"/>
      <c r="N87" s="1386"/>
      <c r="O87" s="533">
        <v>0</v>
      </c>
    </row>
    <row r="88" spans="1:19" ht="19.5" customHeight="1" outlineLevel="1">
      <c r="A88" s="1518" t="s">
        <v>108</v>
      </c>
      <c r="B88" s="1519"/>
      <c r="C88" s="1519"/>
      <c r="D88" s="872"/>
      <c r="E88" s="874"/>
      <c r="F88" s="872"/>
      <c r="G88" s="874">
        <v>1502.0816000999998</v>
      </c>
      <c r="H88" s="874">
        <v>718.29666417999999</v>
      </c>
      <c r="I88" s="874">
        <v>15.022935919999979</v>
      </c>
      <c r="J88" s="920">
        <v>133.37900000000002</v>
      </c>
      <c r="K88" s="920">
        <v>117.9</v>
      </c>
      <c r="L88" s="920">
        <v>121</v>
      </c>
      <c r="M88" s="942"/>
      <c r="N88" s="533"/>
      <c r="O88" s="533">
        <v>0</v>
      </c>
    </row>
    <row r="89" spans="1:19" ht="16.5" customHeight="1" outlineLevel="1">
      <c r="A89" s="1518" t="s">
        <v>719</v>
      </c>
      <c r="B89" s="1519"/>
      <c r="C89" s="1519"/>
      <c r="D89" s="872"/>
      <c r="E89" s="874"/>
      <c r="F89" s="872"/>
      <c r="G89" s="874"/>
      <c r="H89" s="874"/>
      <c r="I89" s="874"/>
      <c r="J89" s="920"/>
      <c r="K89" s="920"/>
      <c r="L89" s="920"/>
      <c r="M89" s="942"/>
      <c r="N89" s="533"/>
      <c r="O89" s="533">
        <v>0</v>
      </c>
    </row>
    <row r="90" spans="1:19" ht="58.5" customHeight="1" outlineLevel="1">
      <c r="A90" s="909">
        <v>52</v>
      </c>
      <c r="B90" s="876"/>
      <c r="C90" s="875" t="s">
        <v>805</v>
      </c>
      <c r="D90" s="872" t="s">
        <v>795</v>
      </c>
      <c r="E90" s="874">
        <v>31.8</v>
      </c>
      <c r="F90" s="876" t="s">
        <v>77</v>
      </c>
      <c r="G90" s="874">
        <v>31.8</v>
      </c>
      <c r="H90" s="874">
        <v>0</v>
      </c>
      <c r="I90" s="874">
        <v>0</v>
      </c>
      <c r="J90" s="920">
        <v>0</v>
      </c>
      <c r="K90" s="920">
        <v>0</v>
      </c>
      <c r="L90" s="920">
        <v>0</v>
      </c>
      <c r="M90" s="942" t="s">
        <v>717</v>
      </c>
      <c r="N90" s="576" t="s">
        <v>121</v>
      </c>
      <c r="O90" s="533">
        <v>0</v>
      </c>
      <c r="P90" s="534">
        <v>0</v>
      </c>
      <c r="Q90" s="534">
        <v>1</v>
      </c>
    </row>
    <row r="91" spans="1:19" ht="43.5" customHeight="1" outlineLevel="1">
      <c r="A91" s="909">
        <v>53</v>
      </c>
      <c r="B91" s="876"/>
      <c r="C91" s="1387" t="s">
        <v>11</v>
      </c>
      <c r="D91" s="872" t="s">
        <v>710</v>
      </c>
      <c r="E91" s="874">
        <v>0</v>
      </c>
      <c r="F91" s="876" t="s">
        <v>75</v>
      </c>
      <c r="G91" s="874">
        <v>0</v>
      </c>
      <c r="H91" s="874">
        <v>0</v>
      </c>
      <c r="I91" s="874">
        <v>0</v>
      </c>
      <c r="J91" s="920">
        <v>0</v>
      </c>
      <c r="K91" s="920">
        <v>0</v>
      </c>
      <c r="L91" s="920">
        <v>0</v>
      </c>
      <c r="M91" s="942" t="s">
        <v>790</v>
      </c>
      <c r="N91" s="576" t="s">
        <v>121</v>
      </c>
      <c r="O91" s="533">
        <v>0</v>
      </c>
      <c r="P91" s="534">
        <v>0</v>
      </c>
      <c r="Q91" s="534">
        <v>1</v>
      </c>
    </row>
    <row r="92" spans="1:19" ht="60.75" customHeight="1" outlineLevel="1">
      <c r="A92" s="909">
        <v>54</v>
      </c>
      <c r="B92" s="876"/>
      <c r="C92" s="1387" t="s">
        <v>664</v>
      </c>
      <c r="D92" s="872" t="s">
        <v>713</v>
      </c>
      <c r="E92" s="874">
        <v>17</v>
      </c>
      <c r="F92" s="876" t="s">
        <v>77</v>
      </c>
      <c r="G92" s="874">
        <v>17</v>
      </c>
      <c r="H92" s="874">
        <v>0</v>
      </c>
      <c r="I92" s="874">
        <v>0</v>
      </c>
      <c r="J92" s="920">
        <v>0</v>
      </c>
      <c r="K92" s="920">
        <v>0.15</v>
      </c>
      <c r="L92" s="920">
        <v>1.5</v>
      </c>
      <c r="M92" s="942" t="s">
        <v>790</v>
      </c>
      <c r="N92" s="576" t="s">
        <v>121</v>
      </c>
      <c r="O92" s="533">
        <v>0</v>
      </c>
      <c r="P92" s="534">
        <v>0</v>
      </c>
      <c r="Q92" s="534">
        <v>1</v>
      </c>
    </row>
    <row r="93" spans="1:19" ht="62.25" customHeight="1" outlineLevel="1">
      <c r="A93" s="909">
        <v>55</v>
      </c>
      <c r="B93" s="876"/>
      <c r="C93" s="1388" t="s">
        <v>27</v>
      </c>
      <c r="D93" s="872" t="s">
        <v>714</v>
      </c>
      <c r="E93" s="874">
        <v>38</v>
      </c>
      <c r="F93" s="876" t="s">
        <v>77</v>
      </c>
      <c r="G93" s="874">
        <v>38</v>
      </c>
      <c r="H93" s="874">
        <v>0</v>
      </c>
      <c r="I93" s="874">
        <v>0</v>
      </c>
      <c r="J93" s="920">
        <v>0</v>
      </c>
      <c r="K93" s="920">
        <v>0.5</v>
      </c>
      <c r="L93" s="920">
        <v>2.5</v>
      </c>
      <c r="M93" s="942" t="s">
        <v>717</v>
      </c>
      <c r="N93" s="576" t="s">
        <v>121</v>
      </c>
      <c r="O93" s="533">
        <v>0</v>
      </c>
      <c r="P93" s="534">
        <v>0</v>
      </c>
      <c r="Q93" s="534">
        <v>1</v>
      </c>
    </row>
    <row r="94" spans="1:19" ht="62.25" customHeight="1" outlineLevel="1">
      <c r="A94" s="909">
        <v>56</v>
      </c>
      <c r="B94" s="876"/>
      <c r="C94" s="1387" t="s">
        <v>705</v>
      </c>
      <c r="D94" s="872" t="s">
        <v>619</v>
      </c>
      <c r="E94" s="874">
        <v>10</v>
      </c>
      <c r="F94" s="876" t="s">
        <v>77</v>
      </c>
      <c r="G94" s="874">
        <v>10</v>
      </c>
      <c r="H94" s="874">
        <v>0</v>
      </c>
      <c r="I94" s="874">
        <v>0</v>
      </c>
      <c r="J94" s="920">
        <v>0</v>
      </c>
      <c r="K94" s="920">
        <v>0.1</v>
      </c>
      <c r="L94" s="920">
        <v>1</v>
      </c>
      <c r="M94" s="942" t="s">
        <v>717</v>
      </c>
      <c r="N94" s="576" t="s">
        <v>121</v>
      </c>
      <c r="O94" s="533">
        <v>0</v>
      </c>
      <c r="P94" s="534">
        <v>0</v>
      </c>
      <c r="Q94" s="534">
        <v>1</v>
      </c>
    </row>
    <row r="95" spans="1:19" ht="54.75" customHeight="1" outlineLevel="1">
      <c r="A95" s="909">
        <v>57</v>
      </c>
      <c r="B95" s="876"/>
      <c r="C95" s="1387" t="s">
        <v>802</v>
      </c>
      <c r="D95" s="872" t="s">
        <v>710</v>
      </c>
      <c r="E95" s="874">
        <v>30</v>
      </c>
      <c r="F95" s="876" t="s">
        <v>77</v>
      </c>
      <c r="G95" s="874">
        <v>30</v>
      </c>
      <c r="H95" s="874">
        <v>0</v>
      </c>
      <c r="I95" s="874">
        <v>0</v>
      </c>
      <c r="J95" s="920">
        <v>0</v>
      </c>
      <c r="K95" s="920">
        <v>0</v>
      </c>
      <c r="L95" s="920">
        <v>0</v>
      </c>
      <c r="M95" s="942" t="s">
        <v>717</v>
      </c>
      <c r="N95" s="576" t="s">
        <v>121</v>
      </c>
      <c r="O95" s="533">
        <v>0</v>
      </c>
      <c r="P95" s="534">
        <v>0</v>
      </c>
      <c r="Q95" s="534">
        <v>1</v>
      </c>
    </row>
    <row r="96" spans="1:19" ht="60.75" customHeight="1" outlineLevel="1">
      <c r="A96" s="909">
        <v>58</v>
      </c>
      <c r="B96" s="876"/>
      <c r="C96" s="1387" t="s">
        <v>803</v>
      </c>
      <c r="D96" s="872" t="s">
        <v>710</v>
      </c>
      <c r="E96" s="874">
        <v>31.8</v>
      </c>
      <c r="F96" s="876" t="s">
        <v>77</v>
      </c>
      <c r="G96" s="874">
        <v>31.8</v>
      </c>
      <c r="H96" s="874">
        <v>0</v>
      </c>
      <c r="I96" s="874">
        <v>0</v>
      </c>
      <c r="J96" s="920">
        <v>0</v>
      </c>
      <c r="K96" s="920">
        <v>0.2</v>
      </c>
      <c r="L96" s="920">
        <v>1.5</v>
      </c>
      <c r="M96" s="942" t="s">
        <v>717</v>
      </c>
      <c r="N96" s="576" t="s">
        <v>121</v>
      </c>
      <c r="O96" s="533">
        <v>0</v>
      </c>
      <c r="P96" s="534">
        <v>0</v>
      </c>
      <c r="Q96" s="534">
        <v>1</v>
      </c>
    </row>
    <row r="97" spans="1:19" ht="60.75" customHeight="1" outlineLevel="1">
      <c r="A97" s="909">
        <v>59</v>
      </c>
      <c r="B97" s="876"/>
      <c r="C97" s="1389" t="s">
        <v>801</v>
      </c>
      <c r="D97" s="872" t="s">
        <v>619</v>
      </c>
      <c r="E97" s="874">
        <v>50</v>
      </c>
      <c r="F97" s="876" t="s">
        <v>77</v>
      </c>
      <c r="G97" s="874">
        <v>50</v>
      </c>
      <c r="H97" s="874">
        <v>0</v>
      </c>
      <c r="I97" s="874">
        <v>0</v>
      </c>
      <c r="J97" s="920">
        <v>0</v>
      </c>
      <c r="K97" s="920">
        <v>0.5</v>
      </c>
      <c r="L97" s="920">
        <v>2.4</v>
      </c>
      <c r="M97" s="942" t="s">
        <v>717</v>
      </c>
      <c r="N97" s="576" t="s">
        <v>121</v>
      </c>
      <c r="O97" s="533">
        <v>0</v>
      </c>
      <c r="P97" s="534">
        <v>0</v>
      </c>
      <c r="Q97" s="534">
        <v>1</v>
      </c>
    </row>
    <row r="98" spans="1:19" ht="63.75" customHeight="1" outlineLevel="1">
      <c r="A98" s="909">
        <v>60</v>
      </c>
      <c r="B98" s="876"/>
      <c r="C98" s="1389" t="s">
        <v>775</v>
      </c>
      <c r="D98" s="872" t="s">
        <v>619</v>
      </c>
      <c r="E98" s="874">
        <v>18.45</v>
      </c>
      <c r="F98" s="876" t="s">
        <v>77</v>
      </c>
      <c r="G98" s="874">
        <v>18.45</v>
      </c>
      <c r="H98" s="874">
        <v>0</v>
      </c>
      <c r="I98" s="874">
        <v>0</v>
      </c>
      <c r="J98" s="920">
        <v>0</v>
      </c>
      <c r="K98" s="920">
        <v>0.6</v>
      </c>
      <c r="L98" s="920">
        <v>1.2</v>
      </c>
      <c r="M98" s="942" t="s">
        <v>717</v>
      </c>
      <c r="N98" s="576" t="s">
        <v>121</v>
      </c>
      <c r="O98" s="533">
        <v>0</v>
      </c>
      <c r="P98" s="534">
        <v>0</v>
      </c>
      <c r="Q98" s="534">
        <v>1</v>
      </c>
    </row>
    <row r="99" spans="1:19" ht="12" customHeight="1" outlineLevel="1">
      <c r="A99" s="909"/>
      <c r="B99" s="954"/>
      <c r="C99" s="1033"/>
      <c r="D99" s="872"/>
      <c r="E99" s="874"/>
      <c r="F99" s="876"/>
      <c r="G99" s="874"/>
      <c r="H99" s="874"/>
      <c r="I99" s="874"/>
      <c r="J99" s="920"/>
      <c r="K99" s="920"/>
      <c r="L99" s="920"/>
      <c r="M99" s="942"/>
      <c r="N99" s="533"/>
      <c r="O99" s="533">
        <v>0</v>
      </c>
    </row>
    <row r="100" spans="1:19" ht="15.75" customHeight="1" outlineLevel="1" thickBot="1">
      <c r="A100" s="1484" t="s">
        <v>109</v>
      </c>
      <c r="B100" s="1495"/>
      <c r="C100" s="1495"/>
      <c r="D100" s="1037"/>
      <c r="E100" s="1240"/>
      <c r="F100" s="1037"/>
      <c r="G100" s="1240">
        <v>227.04999999999998</v>
      </c>
      <c r="H100" s="1240">
        <v>0</v>
      </c>
      <c r="I100" s="1240">
        <v>0</v>
      </c>
      <c r="J100" s="1390">
        <v>0</v>
      </c>
      <c r="K100" s="1390">
        <v>2.0499999999999998</v>
      </c>
      <c r="L100" s="1390">
        <v>10.1</v>
      </c>
      <c r="M100" s="1031"/>
      <c r="N100" s="533"/>
      <c r="O100" s="533">
        <v>0</v>
      </c>
    </row>
    <row r="101" spans="1:19" ht="25.5" customHeight="1" outlineLevel="1" thickBot="1">
      <c r="A101" s="1391"/>
      <c r="B101" s="1392" t="s">
        <v>308</v>
      </c>
      <c r="C101" s="1381" t="s">
        <v>121</v>
      </c>
      <c r="D101" s="998"/>
      <c r="E101" s="998"/>
      <c r="F101" s="997"/>
      <c r="G101" s="998">
        <v>1729.1316000999998</v>
      </c>
      <c r="H101" s="998">
        <v>718.29666417999999</v>
      </c>
      <c r="I101" s="998">
        <v>15.022935919999979</v>
      </c>
      <c r="J101" s="999">
        <v>133.37900000000002</v>
      </c>
      <c r="K101" s="999">
        <v>119.95</v>
      </c>
      <c r="L101" s="999">
        <v>131.1</v>
      </c>
      <c r="M101" s="1027"/>
      <c r="N101" s="533"/>
      <c r="O101" s="533">
        <v>1</v>
      </c>
      <c r="P101" s="1104">
        <v>18</v>
      </c>
      <c r="Q101" s="1104">
        <v>9</v>
      </c>
    </row>
    <row r="102" spans="1:19" ht="15.75" customHeight="1" outlineLevel="1" thickBot="1">
      <c r="A102" s="911"/>
      <c r="B102" s="547"/>
      <c r="C102" s="1113"/>
      <c r="D102" s="569"/>
      <c r="E102" s="542"/>
      <c r="F102" s="562"/>
      <c r="G102" s="967"/>
      <c r="H102" s="967"/>
      <c r="I102" s="967"/>
      <c r="J102" s="968"/>
      <c r="K102" s="968"/>
      <c r="L102" s="968"/>
      <c r="M102" s="846"/>
      <c r="N102" s="533"/>
      <c r="O102" s="533">
        <v>0</v>
      </c>
    </row>
    <row r="103" spans="1:19" ht="24" customHeight="1" thickBot="1">
      <c r="A103" s="1474" t="s">
        <v>769</v>
      </c>
      <c r="B103" s="1475"/>
      <c r="C103" s="1475"/>
      <c r="D103" s="932"/>
      <c r="E103" s="933"/>
      <c r="F103" s="969"/>
      <c r="G103" s="935">
        <v>1415.8264792872917</v>
      </c>
      <c r="H103" s="935">
        <v>147.74320757000001</v>
      </c>
      <c r="I103" s="935">
        <v>55.345770570491624</v>
      </c>
      <c r="J103" s="936">
        <v>71.182979110000005</v>
      </c>
      <c r="K103" s="936">
        <v>93.35545746999999</v>
      </c>
      <c r="L103" s="936">
        <v>75.230197539999992</v>
      </c>
      <c r="M103" s="948"/>
      <c r="N103" s="533"/>
      <c r="O103" s="533">
        <v>0</v>
      </c>
    </row>
    <row r="104" spans="1:19" ht="15" customHeight="1" outlineLevel="1">
      <c r="A104" s="1540" t="s">
        <v>718</v>
      </c>
      <c r="B104" s="1541"/>
      <c r="C104" s="1541"/>
      <c r="D104" s="873"/>
      <c r="E104" s="938"/>
      <c r="F104" s="1040"/>
      <c r="G104" s="938"/>
      <c r="H104" s="938"/>
      <c r="I104" s="938"/>
      <c r="J104" s="940"/>
      <c r="K104" s="940"/>
      <c r="L104" s="940"/>
      <c r="M104" s="1039"/>
      <c r="N104" s="533"/>
      <c r="O104" s="533">
        <v>0</v>
      </c>
    </row>
    <row r="105" spans="1:19" ht="55.5" customHeight="1" outlineLevel="1">
      <c r="A105" s="909">
        <v>61</v>
      </c>
      <c r="B105" s="876" t="s">
        <v>167</v>
      </c>
      <c r="C105" s="1574" t="s">
        <v>99</v>
      </c>
      <c r="D105" s="872" t="s">
        <v>710</v>
      </c>
      <c r="E105" s="874">
        <v>13.22</v>
      </c>
      <c r="F105" s="876" t="s">
        <v>75</v>
      </c>
      <c r="G105" s="874">
        <v>18.740804200000003</v>
      </c>
      <c r="H105" s="874">
        <v>18.230065060000001</v>
      </c>
      <c r="I105" s="874">
        <v>0.51073914000000187</v>
      </c>
      <c r="J105" s="920">
        <v>0</v>
      </c>
      <c r="K105" s="920">
        <v>0</v>
      </c>
      <c r="L105" s="920">
        <v>0</v>
      </c>
      <c r="M105" s="942" t="s">
        <v>647</v>
      </c>
      <c r="N105" s="576" t="s">
        <v>769</v>
      </c>
      <c r="O105" s="533">
        <v>0</v>
      </c>
      <c r="P105" s="534">
        <v>1</v>
      </c>
      <c r="Q105" s="534">
        <v>0</v>
      </c>
      <c r="S105" s="535"/>
    </row>
    <row r="106" spans="1:19" ht="49.5" customHeight="1" outlineLevel="1">
      <c r="A106" s="909">
        <v>62</v>
      </c>
      <c r="B106" s="876" t="s">
        <v>187</v>
      </c>
      <c r="C106" s="1603"/>
      <c r="D106" s="872" t="s">
        <v>711</v>
      </c>
      <c r="E106" s="874">
        <v>75</v>
      </c>
      <c r="F106" s="876" t="s">
        <v>79</v>
      </c>
      <c r="G106" s="874">
        <v>19.998502794783075</v>
      </c>
      <c r="H106" s="874">
        <v>18.519642489999999</v>
      </c>
      <c r="I106" s="874">
        <v>1.4788603047830762</v>
      </c>
      <c r="J106" s="920">
        <v>0</v>
      </c>
      <c r="K106" s="920">
        <v>0</v>
      </c>
      <c r="L106" s="920">
        <v>0</v>
      </c>
      <c r="M106" s="942" t="s">
        <v>647</v>
      </c>
      <c r="N106" s="576" t="s">
        <v>769</v>
      </c>
      <c r="O106" s="533">
        <v>0</v>
      </c>
      <c r="P106" s="534">
        <v>1</v>
      </c>
      <c r="Q106" s="534">
        <v>0</v>
      </c>
    </row>
    <row r="107" spans="1:19" ht="49.5" customHeight="1" outlineLevel="1">
      <c r="A107" s="909">
        <v>63</v>
      </c>
      <c r="B107" s="876">
        <v>806</v>
      </c>
      <c r="C107" s="1603"/>
      <c r="D107" s="872" t="s">
        <v>795</v>
      </c>
      <c r="E107" s="874">
        <v>5</v>
      </c>
      <c r="F107" s="876" t="s">
        <v>80</v>
      </c>
      <c r="G107" s="1028">
        <v>16.550810989738501</v>
      </c>
      <c r="H107" s="874">
        <v>16.262687100000001</v>
      </c>
      <c r="I107" s="874">
        <v>0.28812388973850034</v>
      </c>
      <c r="J107" s="920">
        <v>0</v>
      </c>
      <c r="K107" s="920">
        <v>0</v>
      </c>
      <c r="L107" s="920">
        <v>0</v>
      </c>
      <c r="M107" s="942" t="s">
        <v>647</v>
      </c>
      <c r="N107" s="576" t="s">
        <v>769</v>
      </c>
      <c r="O107" s="533">
        <v>0</v>
      </c>
      <c r="P107" s="534">
        <v>1</v>
      </c>
      <c r="Q107" s="534">
        <v>0</v>
      </c>
    </row>
    <row r="108" spans="1:19" ht="60" customHeight="1" outlineLevel="1">
      <c r="A108" s="909">
        <v>64</v>
      </c>
      <c r="B108" s="876">
        <v>1175</v>
      </c>
      <c r="C108" s="1603"/>
      <c r="D108" s="872" t="s">
        <v>712</v>
      </c>
      <c r="E108" s="874">
        <v>55.1</v>
      </c>
      <c r="F108" s="876" t="s">
        <v>101</v>
      </c>
      <c r="G108" s="874">
        <v>15.003403675970043</v>
      </c>
      <c r="H108" s="874">
        <v>13.75231162</v>
      </c>
      <c r="I108" s="874">
        <v>1.2510920559700427</v>
      </c>
      <c r="J108" s="920">
        <v>0</v>
      </c>
      <c r="K108" s="920">
        <v>0</v>
      </c>
      <c r="L108" s="920">
        <v>0</v>
      </c>
      <c r="M108" s="942" t="s">
        <v>647</v>
      </c>
      <c r="N108" s="576" t="s">
        <v>769</v>
      </c>
      <c r="O108" s="533">
        <v>0</v>
      </c>
      <c r="P108" s="534">
        <v>1</v>
      </c>
      <c r="Q108" s="534">
        <v>0</v>
      </c>
      <c r="S108" s="535"/>
    </row>
    <row r="109" spans="1:19" ht="73.5" customHeight="1" outlineLevel="1">
      <c r="A109" s="909">
        <v>65</v>
      </c>
      <c r="B109" s="876" t="s">
        <v>192</v>
      </c>
      <c r="C109" s="1575"/>
      <c r="D109" s="872" t="s">
        <v>806</v>
      </c>
      <c r="E109" s="874">
        <v>13</v>
      </c>
      <c r="F109" s="876" t="s">
        <v>77</v>
      </c>
      <c r="G109" s="874">
        <v>13</v>
      </c>
      <c r="H109" s="874">
        <v>11.914811240000001</v>
      </c>
      <c r="I109" s="874">
        <v>1.0851887599999994</v>
      </c>
      <c r="J109" s="920">
        <v>0</v>
      </c>
      <c r="K109" s="920">
        <v>0</v>
      </c>
      <c r="L109" s="920">
        <v>0</v>
      </c>
      <c r="M109" s="942" t="s">
        <v>647</v>
      </c>
      <c r="N109" s="576" t="s">
        <v>769</v>
      </c>
      <c r="O109" s="533">
        <v>0</v>
      </c>
      <c r="P109" s="534">
        <v>1</v>
      </c>
      <c r="Q109" s="534">
        <v>0</v>
      </c>
    </row>
    <row r="110" spans="1:19" ht="63" customHeight="1" outlineLevel="1">
      <c r="A110" s="909">
        <v>66</v>
      </c>
      <c r="B110" s="876">
        <v>39989</v>
      </c>
      <c r="C110" s="1042" t="s">
        <v>744</v>
      </c>
      <c r="D110" s="872" t="s">
        <v>713</v>
      </c>
      <c r="E110" s="874">
        <v>3.6</v>
      </c>
      <c r="F110" s="876" t="s">
        <v>77</v>
      </c>
      <c r="G110" s="874">
        <v>3.6</v>
      </c>
      <c r="H110" s="874">
        <v>1.4709619899999999</v>
      </c>
      <c r="I110" s="874">
        <v>1.9490380100000004</v>
      </c>
      <c r="J110" s="920">
        <v>0.18</v>
      </c>
      <c r="K110" s="920">
        <v>0</v>
      </c>
      <c r="L110" s="920">
        <v>0</v>
      </c>
      <c r="M110" s="942" t="s">
        <v>647</v>
      </c>
      <c r="N110" s="576" t="s">
        <v>769</v>
      </c>
      <c r="O110" s="533">
        <v>0</v>
      </c>
      <c r="P110" s="534">
        <v>1</v>
      </c>
      <c r="Q110" s="534">
        <v>0</v>
      </c>
    </row>
    <row r="111" spans="1:19" ht="62.25" customHeight="1" outlineLevel="1">
      <c r="A111" s="909">
        <v>67</v>
      </c>
      <c r="B111" s="1464">
        <v>42232</v>
      </c>
      <c r="C111" s="1600" t="s">
        <v>5</v>
      </c>
      <c r="D111" s="872" t="s">
        <v>713</v>
      </c>
      <c r="E111" s="874">
        <v>27.5</v>
      </c>
      <c r="F111" s="876" t="s">
        <v>77</v>
      </c>
      <c r="G111" s="874">
        <v>27.5</v>
      </c>
      <c r="H111" s="874">
        <v>0</v>
      </c>
      <c r="I111" s="874">
        <v>0</v>
      </c>
      <c r="J111" s="920">
        <v>10.631533405000001</v>
      </c>
      <c r="K111" s="920">
        <v>8.6376079049999994</v>
      </c>
      <c r="L111" s="920">
        <v>0</v>
      </c>
      <c r="M111" s="942" t="s">
        <v>647</v>
      </c>
      <c r="N111" s="576" t="s">
        <v>769</v>
      </c>
      <c r="O111" s="533">
        <v>0</v>
      </c>
      <c r="P111" s="534">
        <v>1</v>
      </c>
      <c r="Q111" s="534">
        <v>0</v>
      </c>
    </row>
    <row r="112" spans="1:19" ht="90" customHeight="1" outlineLevel="1">
      <c r="A112" s="909">
        <v>68</v>
      </c>
      <c r="B112" s="1375" t="s">
        <v>701</v>
      </c>
      <c r="C112" s="1601"/>
      <c r="D112" s="872" t="s">
        <v>690</v>
      </c>
      <c r="E112" s="874">
        <v>27.5</v>
      </c>
      <c r="F112" s="876" t="s">
        <v>77</v>
      </c>
      <c r="G112" s="874">
        <v>27.5</v>
      </c>
      <c r="H112" s="874">
        <v>6.8750000000000006E-2</v>
      </c>
      <c r="I112" s="874">
        <v>8.1621086900000002</v>
      </c>
      <c r="J112" s="920">
        <v>10.631533405000001</v>
      </c>
      <c r="K112" s="920">
        <v>8.6376079049999994</v>
      </c>
      <c r="L112" s="920">
        <v>0</v>
      </c>
      <c r="M112" s="942" t="s">
        <v>647</v>
      </c>
      <c r="N112" s="576" t="s">
        <v>769</v>
      </c>
      <c r="O112" s="533">
        <v>0</v>
      </c>
      <c r="P112" s="534">
        <v>1</v>
      </c>
      <c r="Q112" s="534">
        <v>0</v>
      </c>
    </row>
    <row r="113" spans="1:17" ht="66.75" customHeight="1" outlineLevel="1">
      <c r="A113" s="909">
        <v>69</v>
      </c>
      <c r="B113" s="876">
        <v>42232</v>
      </c>
      <c r="C113" s="1602"/>
      <c r="D113" s="872" t="s">
        <v>713</v>
      </c>
      <c r="E113" s="874">
        <v>35</v>
      </c>
      <c r="F113" s="876" t="s">
        <v>77</v>
      </c>
      <c r="G113" s="874">
        <v>35</v>
      </c>
      <c r="H113" s="874">
        <v>16.348586269999998</v>
      </c>
      <c r="I113" s="874">
        <v>9.5517112400000013</v>
      </c>
      <c r="J113" s="920">
        <v>7.6999999999999999E-2</v>
      </c>
      <c r="K113" s="920">
        <v>8.9819999999999993</v>
      </c>
      <c r="L113" s="920">
        <v>4.0702490000000001E-2</v>
      </c>
      <c r="M113" s="942" t="s">
        <v>647</v>
      </c>
      <c r="N113" s="576" t="s">
        <v>769</v>
      </c>
      <c r="O113" s="533">
        <v>0</v>
      </c>
      <c r="P113" s="534">
        <v>1</v>
      </c>
      <c r="Q113" s="534">
        <v>0</v>
      </c>
    </row>
    <row r="114" spans="1:17" ht="62.25" customHeight="1" outlineLevel="1">
      <c r="A114" s="909">
        <v>70</v>
      </c>
      <c r="B114" s="876">
        <v>46288</v>
      </c>
      <c r="C114" s="1107" t="s">
        <v>750</v>
      </c>
      <c r="D114" s="872" t="s">
        <v>713</v>
      </c>
      <c r="E114" s="874">
        <v>17.5</v>
      </c>
      <c r="F114" s="876" t="s">
        <v>77</v>
      </c>
      <c r="G114" s="874">
        <v>17.5</v>
      </c>
      <c r="H114" s="874">
        <v>0</v>
      </c>
      <c r="I114" s="874">
        <v>0</v>
      </c>
      <c r="J114" s="920">
        <v>0</v>
      </c>
      <c r="K114" s="920">
        <v>0</v>
      </c>
      <c r="L114" s="920">
        <v>0</v>
      </c>
      <c r="M114" s="942" t="s">
        <v>647</v>
      </c>
      <c r="N114" s="576" t="s">
        <v>769</v>
      </c>
      <c r="O114" s="533">
        <v>0</v>
      </c>
      <c r="P114" s="534">
        <v>1</v>
      </c>
      <c r="Q114" s="534">
        <v>0</v>
      </c>
    </row>
    <row r="115" spans="1:17" ht="62.25" customHeight="1" outlineLevel="1">
      <c r="A115" s="909">
        <v>71</v>
      </c>
      <c r="B115" s="1466" t="s">
        <v>665</v>
      </c>
      <c r="C115" s="1124" t="s">
        <v>6</v>
      </c>
      <c r="D115" s="872" t="s">
        <v>304</v>
      </c>
      <c r="E115" s="874">
        <v>36.932245000000002</v>
      </c>
      <c r="F115" s="876" t="s">
        <v>77</v>
      </c>
      <c r="G115" s="874">
        <v>36.932245000000002</v>
      </c>
      <c r="H115" s="874">
        <v>33.93254984</v>
      </c>
      <c r="I115" s="874">
        <v>2.9996951600000017</v>
      </c>
      <c r="J115" s="920">
        <v>0</v>
      </c>
      <c r="K115" s="920">
        <v>0</v>
      </c>
      <c r="L115" s="920">
        <v>0</v>
      </c>
      <c r="M115" s="942" t="s">
        <v>794</v>
      </c>
      <c r="N115" s="1385" t="s">
        <v>769</v>
      </c>
      <c r="O115" s="533">
        <v>0</v>
      </c>
      <c r="P115" s="534">
        <v>1</v>
      </c>
      <c r="Q115" s="534">
        <v>0</v>
      </c>
    </row>
    <row r="116" spans="1:17" ht="59.25" customHeight="1" outlineLevel="1">
      <c r="A116" s="909">
        <v>72</v>
      </c>
      <c r="B116" s="876" t="s">
        <v>670</v>
      </c>
      <c r="C116" s="944" t="s">
        <v>721</v>
      </c>
      <c r="D116" s="872" t="s">
        <v>303</v>
      </c>
      <c r="E116" s="874">
        <v>26.5</v>
      </c>
      <c r="F116" s="1469" t="s">
        <v>76</v>
      </c>
      <c r="G116" s="874">
        <v>37.566665</v>
      </c>
      <c r="H116" s="874">
        <v>12.774831130000001</v>
      </c>
      <c r="I116" s="874">
        <v>11.291833869999998</v>
      </c>
      <c r="J116" s="920">
        <v>8</v>
      </c>
      <c r="K116" s="920">
        <v>5.5</v>
      </c>
      <c r="L116" s="920">
        <v>0</v>
      </c>
      <c r="M116" s="942" t="s">
        <v>647</v>
      </c>
      <c r="N116" s="1382" t="s">
        <v>769</v>
      </c>
      <c r="O116" s="533">
        <v>0</v>
      </c>
      <c r="P116" s="534">
        <v>1</v>
      </c>
      <c r="Q116" s="534">
        <v>0</v>
      </c>
    </row>
    <row r="117" spans="1:17" ht="66" customHeight="1" outlineLevel="1">
      <c r="A117" s="909">
        <v>73</v>
      </c>
      <c r="B117" s="876">
        <v>36826</v>
      </c>
      <c r="C117" s="1107" t="s">
        <v>751</v>
      </c>
      <c r="D117" s="872" t="s">
        <v>713</v>
      </c>
      <c r="E117" s="874">
        <v>2.54</v>
      </c>
      <c r="F117" s="876" t="s">
        <v>77</v>
      </c>
      <c r="G117" s="874">
        <v>2.54</v>
      </c>
      <c r="H117" s="874">
        <v>0</v>
      </c>
      <c r="I117" s="874">
        <v>0</v>
      </c>
      <c r="J117" s="920">
        <v>0.254</v>
      </c>
      <c r="K117" s="920">
        <v>0</v>
      </c>
      <c r="L117" s="920">
        <v>0</v>
      </c>
      <c r="M117" s="942" t="s">
        <v>647</v>
      </c>
      <c r="N117" s="1382" t="s">
        <v>769</v>
      </c>
      <c r="O117" s="533">
        <v>0</v>
      </c>
      <c r="P117" s="534">
        <v>1</v>
      </c>
      <c r="Q117" s="534">
        <v>0</v>
      </c>
    </row>
    <row r="118" spans="1:17" ht="62.25" customHeight="1" outlineLevel="1">
      <c r="A118" s="909">
        <v>74</v>
      </c>
      <c r="B118" s="876">
        <v>46288</v>
      </c>
      <c r="C118" s="943" t="s">
        <v>788</v>
      </c>
      <c r="D118" s="872" t="s">
        <v>713</v>
      </c>
      <c r="E118" s="874">
        <v>6.54</v>
      </c>
      <c r="F118" s="876" t="s">
        <v>77</v>
      </c>
      <c r="G118" s="874">
        <v>6.54</v>
      </c>
      <c r="H118" s="874">
        <v>3.9885232099999999</v>
      </c>
      <c r="I118" s="874">
        <v>0.70147679000000018</v>
      </c>
      <c r="J118" s="920">
        <v>1.226</v>
      </c>
      <c r="K118" s="920">
        <v>0.624</v>
      </c>
      <c r="L118" s="920">
        <v>0</v>
      </c>
      <c r="M118" s="942" t="s">
        <v>651</v>
      </c>
      <c r="N118" s="1382" t="s">
        <v>769</v>
      </c>
      <c r="O118" s="533">
        <v>0</v>
      </c>
      <c r="P118" s="534">
        <v>1</v>
      </c>
      <c r="Q118" s="534">
        <v>0</v>
      </c>
    </row>
    <row r="119" spans="1:17" ht="66" customHeight="1" outlineLevel="1">
      <c r="A119" s="909">
        <v>75</v>
      </c>
      <c r="B119" s="876" t="s">
        <v>704</v>
      </c>
      <c r="C119" s="1588" t="s">
        <v>761</v>
      </c>
      <c r="D119" s="872" t="s">
        <v>709</v>
      </c>
      <c r="E119" s="874">
        <v>35.289000000000001</v>
      </c>
      <c r="F119" s="1469" t="s">
        <v>76</v>
      </c>
      <c r="G119" s="874">
        <v>50.02603929</v>
      </c>
      <c r="H119" s="874">
        <v>0.47948762</v>
      </c>
      <c r="I119" s="874">
        <v>5.9156878900000045</v>
      </c>
      <c r="J119" s="920">
        <v>9.7809123000000007</v>
      </c>
      <c r="K119" s="920">
        <v>17.802456429999999</v>
      </c>
      <c r="L119" s="920">
        <v>16.047495049999998</v>
      </c>
      <c r="M119" s="942" t="s">
        <v>647</v>
      </c>
      <c r="N119" s="1382" t="s">
        <v>769</v>
      </c>
      <c r="O119" s="533">
        <v>0</v>
      </c>
      <c r="P119" s="534">
        <v>1</v>
      </c>
      <c r="Q119" s="534">
        <v>0</v>
      </c>
    </row>
    <row r="120" spans="1:17" ht="73.5" customHeight="1" outlineLevel="1">
      <c r="A120" s="909">
        <v>76</v>
      </c>
      <c r="B120" s="876" t="s">
        <v>23</v>
      </c>
      <c r="C120" s="1590"/>
      <c r="D120" s="872" t="s">
        <v>806</v>
      </c>
      <c r="E120" s="874">
        <v>12</v>
      </c>
      <c r="F120" s="876" t="s">
        <v>77</v>
      </c>
      <c r="G120" s="874">
        <v>12</v>
      </c>
      <c r="H120" s="874">
        <v>0</v>
      </c>
      <c r="I120" s="874">
        <v>6.1602147699999996</v>
      </c>
      <c r="J120" s="920">
        <v>3</v>
      </c>
      <c r="K120" s="920">
        <v>2.8397852299999999</v>
      </c>
      <c r="L120" s="920">
        <v>0</v>
      </c>
      <c r="M120" s="942" t="s">
        <v>647</v>
      </c>
      <c r="N120" s="1382" t="s">
        <v>769</v>
      </c>
      <c r="O120" s="533">
        <v>0</v>
      </c>
      <c r="P120" s="534">
        <v>1</v>
      </c>
      <c r="Q120" s="534">
        <v>0</v>
      </c>
    </row>
    <row r="121" spans="1:17" ht="39.75" customHeight="1" outlineLevel="1">
      <c r="A121" s="909">
        <v>77</v>
      </c>
      <c r="B121" s="876" t="s">
        <v>21</v>
      </c>
      <c r="C121" s="1588" t="s">
        <v>82</v>
      </c>
      <c r="D121" s="872" t="s">
        <v>710</v>
      </c>
      <c r="E121" s="874">
        <v>14.34488</v>
      </c>
      <c r="F121" s="876" t="s">
        <v>75</v>
      </c>
      <c r="G121" s="874">
        <v>20.335445336799999</v>
      </c>
      <c r="H121" s="874">
        <v>0</v>
      </c>
      <c r="I121" s="874">
        <v>0</v>
      </c>
      <c r="J121" s="920">
        <v>4.234</v>
      </c>
      <c r="K121" s="920">
        <v>4.984</v>
      </c>
      <c r="L121" s="920">
        <v>5.0839999999999996</v>
      </c>
      <c r="M121" s="942" t="s">
        <v>647</v>
      </c>
      <c r="N121" s="1382" t="s">
        <v>769</v>
      </c>
      <c r="O121" s="533">
        <v>0</v>
      </c>
      <c r="P121" s="534">
        <v>1</v>
      </c>
      <c r="Q121" s="534">
        <v>0</v>
      </c>
    </row>
    <row r="122" spans="1:17" ht="61.5" customHeight="1" outlineLevel="1">
      <c r="A122" s="909">
        <v>78</v>
      </c>
      <c r="B122" s="876" t="s">
        <v>57</v>
      </c>
      <c r="C122" s="1589"/>
      <c r="D122" s="872" t="s">
        <v>711</v>
      </c>
      <c r="E122" s="874">
        <v>30</v>
      </c>
      <c r="F122" s="876" t="s">
        <v>77</v>
      </c>
      <c r="G122" s="874">
        <v>30</v>
      </c>
      <c r="H122" s="874">
        <v>0</v>
      </c>
      <c r="I122" s="874">
        <v>0</v>
      </c>
      <c r="J122" s="920">
        <v>8.4905000000000008</v>
      </c>
      <c r="K122" s="920">
        <v>7.9904999999999999</v>
      </c>
      <c r="L122" s="920">
        <v>10.5305</v>
      </c>
      <c r="M122" s="942" t="s">
        <v>647</v>
      </c>
      <c r="N122" s="1382" t="s">
        <v>769</v>
      </c>
      <c r="O122" s="533">
        <v>0</v>
      </c>
      <c r="P122" s="534">
        <v>1</v>
      </c>
      <c r="Q122" s="534">
        <v>0</v>
      </c>
    </row>
    <row r="123" spans="1:17" ht="74.25" customHeight="1" outlineLevel="1">
      <c r="A123" s="909">
        <v>79</v>
      </c>
      <c r="B123" s="876" t="s">
        <v>59</v>
      </c>
      <c r="C123" s="1589"/>
      <c r="D123" s="872" t="s">
        <v>806</v>
      </c>
      <c r="E123" s="874">
        <v>10</v>
      </c>
      <c r="F123" s="876" t="s">
        <v>77</v>
      </c>
      <c r="G123" s="874">
        <v>10</v>
      </c>
      <c r="H123" s="874">
        <v>0</v>
      </c>
      <c r="I123" s="874">
        <v>0</v>
      </c>
      <c r="J123" s="920">
        <v>2.7090000000000001</v>
      </c>
      <c r="K123" s="920">
        <v>2.7090000000000001</v>
      </c>
      <c r="L123" s="920">
        <v>3.6789999999999998</v>
      </c>
      <c r="M123" s="942" t="s">
        <v>647</v>
      </c>
      <c r="N123" s="1382" t="s">
        <v>769</v>
      </c>
      <c r="O123" s="533">
        <v>0</v>
      </c>
      <c r="P123" s="534">
        <v>1</v>
      </c>
      <c r="Q123" s="534">
        <v>0</v>
      </c>
    </row>
    <row r="124" spans="1:17" ht="59.25" customHeight="1" outlineLevel="1">
      <c r="A124" s="909">
        <v>80</v>
      </c>
      <c r="B124" s="876">
        <v>989</v>
      </c>
      <c r="C124" s="1589"/>
      <c r="D124" s="872" t="s">
        <v>795</v>
      </c>
      <c r="E124" s="874">
        <v>25</v>
      </c>
      <c r="F124" s="876" t="s">
        <v>77</v>
      </c>
      <c r="G124" s="874">
        <v>25</v>
      </c>
      <c r="H124" s="874">
        <v>0</v>
      </c>
      <c r="I124" s="874">
        <v>0</v>
      </c>
      <c r="J124" s="920">
        <v>6.4874999999999998</v>
      </c>
      <c r="K124" s="920">
        <v>10.2675</v>
      </c>
      <c r="L124" s="920">
        <v>6.2374999999999998</v>
      </c>
      <c r="M124" s="942" t="s">
        <v>647</v>
      </c>
      <c r="N124" s="1382" t="s">
        <v>769</v>
      </c>
      <c r="O124" s="533">
        <v>0</v>
      </c>
      <c r="P124" s="534">
        <v>1</v>
      </c>
      <c r="Q124" s="534">
        <v>0</v>
      </c>
    </row>
    <row r="125" spans="1:17" ht="60.75" customHeight="1" outlineLevel="1">
      <c r="A125" s="909">
        <v>81</v>
      </c>
      <c r="B125" s="876">
        <v>1195</v>
      </c>
      <c r="C125" s="1590"/>
      <c r="D125" s="872" t="s">
        <v>712</v>
      </c>
      <c r="E125" s="874">
        <v>20</v>
      </c>
      <c r="F125" s="876" t="s">
        <v>77</v>
      </c>
      <c r="G125" s="874">
        <v>20</v>
      </c>
      <c r="H125" s="874">
        <v>0</v>
      </c>
      <c r="I125" s="874">
        <v>0</v>
      </c>
      <c r="J125" s="920">
        <v>5.4809999999999999</v>
      </c>
      <c r="K125" s="920">
        <v>5.4809999999999999</v>
      </c>
      <c r="L125" s="920">
        <v>7.2110000000000003</v>
      </c>
      <c r="M125" s="942" t="s">
        <v>647</v>
      </c>
      <c r="N125" s="1382" t="s">
        <v>769</v>
      </c>
      <c r="O125" s="533">
        <v>0</v>
      </c>
      <c r="P125" s="534">
        <v>1</v>
      </c>
      <c r="Q125" s="534">
        <v>0</v>
      </c>
    </row>
    <row r="126" spans="1:17" ht="90.75" customHeight="1" outlineLevel="1">
      <c r="A126" s="909">
        <v>82</v>
      </c>
      <c r="B126" s="876">
        <v>49083</v>
      </c>
      <c r="C126" s="1023" t="s">
        <v>105</v>
      </c>
      <c r="D126" s="872" t="s">
        <v>713</v>
      </c>
      <c r="E126" s="874">
        <v>6</v>
      </c>
      <c r="F126" s="876" t="s">
        <v>77</v>
      </c>
      <c r="G126" s="874">
        <v>6</v>
      </c>
      <c r="H126" s="874">
        <v>0</v>
      </c>
      <c r="I126" s="874">
        <v>4</v>
      </c>
      <c r="J126" s="920">
        <v>0</v>
      </c>
      <c r="K126" s="920">
        <v>0.6</v>
      </c>
      <c r="L126" s="920">
        <v>1.4</v>
      </c>
      <c r="M126" s="942" t="s">
        <v>106</v>
      </c>
      <c r="N126" s="1382" t="s">
        <v>769</v>
      </c>
      <c r="O126" s="533">
        <v>0</v>
      </c>
      <c r="P126" s="534">
        <v>0</v>
      </c>
      <c r="Q126" s="534">
        <v>1</v>
      </c>
    </row>
    <row r="127" spans="1:17" ht="20.25" customHeight="1" outlineLevel="1">
      <c r="A127" s="908"/>
      <c r="B127" s="872"/>
      <c r="C127" s="1394"/>
      <c r="D127" s="873"/>
      <c r="E127" s="872"/>
      <c r="F127" s="872"/>
      <c r="G127" s="872"/>
      <c r="H127" s="872"/>
      <c r="I127" s="872"/>
      <c r="J127" s="941"/>
      <c r="K127" s="941"/>
      <c r="L127" s="941"/>
      <c r="M127" s="1039"/>
      <c r="N127" s="1395"/>
      <c r="O127" s="533">
        <v>0</v>
      </c>
      <c r="P127" s="534">
        <v>0</v>
      </c>
      <c r="Q127" s="534">
        <v>0</v>
      </c>
    </row>
    <row r="128" spans="1:17" ht="20.25" customHeight="1" outlineLevel="1">
      <c r="A128" s="1518" t="s">
        <v>108</v>
      </c>
      <c r="B128" s="1519"/>
      <c r="C128" s="1519"/>
      <c r="D128" s="872"/>
      <c r="E128" s="874"/>
      <c r="F128" s="872"/>
      <c r="G128" s="874">
        <v>451.33391628729163</v>
      </c>
      <c r="H128" s="874">
        <v>147.74320757000001</v>
      </c>
      <c r="I128" s="874">
        <v>55.345770570491624</v>
      </c>
      <c r="J128" s="920">
        <v>71.182979110000005</v>
      </c>
      <c r="K128" s="920">
        <v>85.055457469999993</v>
      </c>
      <c r="L128" s="920">
        <v>50.230197539999992</v>
      </c>
      <c r="M128" s="942"/>
      <c r="N128" s="533"/>
      <c r="O128" s="533">
        <v>0</v>
      </c>
      <c r="P128" s="534">
        <v>21</v>
      </c>
      <c r="Q128" s="534">
        <v>0</v>
      </c>
    </row>
    <row r="129" spans="1:17" ht="20.25" customHeight="1" outlineLevel="1">
      <c r="A129" s="1518" t="s">
        <v>719</v>
      </c>
      <c r="B129" s="1519"/>
      <c r="C129" s="1519"/>
      <c r="D129" s="872"/>
      <c r="E129" s="874"/>
      <c r="F129" s="872"/>
      <c r="G129" s="874"/>
      <c r="H129" s="874"/>
      <c r="I129" s="874"/>
      <c r="J129" s="920"/>
      <c r="K129" s="920"/>
      <c r="L129" s="920"/>
      <c r="M129" s="942"/>
      <c r="N129" s="533"/>
      <c r="O129" s="533">
        <v>0</v>
      </c>
    </row>
    <row r="130" spans="1:17" ht="59.25" customHeight="1" outlineLevel="1">
      <c r="A130" s="909">
        <v>83</v>
      </c>
      <c r="B130" s="876"/>
      <c r="C130" s="1110" t="s">
        <v>735</v>
      </c>
      <c r="D130" s="872" t="s">
        <v>710</v>
      </c>
      <c r="E130" s="874">
        <v>63</v>
      </c>
      <c r="F130" s="876" t="s">
        <v>77</v>
      </c>
      <c r="G130" s="874">
        <v>63</v>
      </c>
      <c r="H130" s="874">
        <v>0</v>
      </c>
      <c r="I130" s="874">
        <v>0</v>
      </c>
      <c r="J130" s="920">
        <v>0</v>
      </c>
      <c r="K130" s="920">
        <v>0</v>
      </c>
      <c r="L130" s="920">
        <v>0</v>
      </c>
      <c r="M130" s="942" t="s">
        <v>647</v>
      </c>
      <c r="N130" s="576" t="s">
        <v>769</v>
      </c>
      <c r="O130" s="533">
        <v>0</v>
      </c>
      <c r="P130" s="534">
        <v>0</v>
      </c>
      <c r="Q130" s="534">
        <v>1</v>
      </c>
    </row>
    <row r="131" spans="1:17" ht="60" customHeight="1" outlineLevel="1">
      <c r="A131" s="909">
        <v>84</v>
      </c>
      <c r="B131" s="876"/>
      <c r="C131" s="1042" t="s">
        <v>736</v>
      </c>
      <c r="D131" s="872" t="s">
        <v>710</v>
      </c>
      <c r="E131" s="874">
        <v>10</v>
      </c>
      <c r="F131" s="876" t="s">
        <v>77</v>
      </c>
      <c r="G131" s="874">
        <v>10</v>
      </c>
      <c r="H131" s="874">
        <v>0</v>
      </c>
      <c r="I131" s="874">
        <v>0</v>
      </c>
      <c r="J131" s="920">
        <v>0</v>
      </c>
      <c r="K131" s="920">
        <v>0</v>
      </c>
      <c r="L131" s="920">
        <v>0</v>
      </c>
      <c r="M131" s="942" t="s">
        <v>647</v>
      </c>
      <c r="N131" s="576" t="s">
        <v>769</v>
      </c>
      <c r="O131" s="533">
        <v>0</v>
      </c>
      <c r="P131" s="534">
        <v>0</v>
      </c>
      <c r="Q131" s="534">
        <v>1</v>
      </c>
    </row>
    <row r="132" spans="1:17" ht="60.75" customHeight="1" outlineLevel="1">
      <c r="A132" s="909">
        <v>85</v>
      </c>
      <c r="B132" s="876"/>
      <c r="C132" s="1384" t="s">
        <v>102</v>
      </c>
      <c r="D132" s="872" t="s">
        <v>304</v>
      </c>
      <c r="E132" s="874">
        <v>95</v>
      </c>
      <c r="F132" s="876" t="s">
        <v>77</v>
      </c>
      <c r="G132" s="874">
        <v>95</v>
      </c>
      <c r="H132" s="874">
        <v>0</v>
      </c>
      <c r="I132" s="874">
        <v>0</v>
      </c>
      <c r="J132" s="920">
        <v>0</v>
      </c>
      <c r="K132" s="920">
        <v>0</v>
      </c>
      <c r="L132" s="920">
        <v>0</v>
      </c>
      <c r="M132" s="942" t="s">
        <v>647</v>
      </c>
      <c r="N132" s="576" t="s">
        <v>769</v>
      </c>
      <c r="O132" s="533">
        <v>0</v>
      </c>
      <c r="P132" s="534">
        <v>0</v>
      </c>
      <c r="Q132" s="534">
        <v>1</v>
      </c>
    </row>
    <row r="133" spans="1:17" ht="60" customHeight="1" outlineLevel="1">
      <c r="A133" s="909">
        <v>86</v>
      </c>
      <c r="B133" s="876"/>
      <c r="C133" s="1042" t="s">
        <v>104</v>
      </c>
      <c r="D133" s="872" t="s">
        <v>795</v>
      </c>
      <c r="E133" s="874">
        <v>31</v>
      </c>
      <c r="F133" s="876" t="s">
        <v>77</v>
      </c>
      <c r="G133" s="874">
        <v>31</v>
      </c>
      <c r="H133" s="874">
        <v>0</v>
      </c>
      <c r="I133" s="874">
        <v>0</v>
      </c>
      <c r="J133" s="920">
        <v>0</v>
      </c>
      <c r="K133" s="920">
        <v>0</v>
      </c>
      <c r="L133" s="920">
        <v>0</v>
      </c>
      <c r="M133" s="942" t="s">
        <v>647</v>
      </c>
      <c r="N133" s="576" t="s">
        <v>769</v>
      </c>
      <c r="O133" s="533">
        <v>0</v>
      </c>
      <c r="P133" s="534">
        <v>0</v>
      </c>
      <c r="Q133" s="534">
        <v>1</v>
      </c>
    </row>
    <row r="134" spans="1:17" ht="60" customHeight="1" outlineLevel="1">
      <c r="A134" s="909">
        <v>87</v>
      </c>
      <c r="B134" s="876"/>
      <c r="C134" s="1107" t="s">
        <v>1</v>
      </c>
      <c r="D134" s="872" t="s">
        <v>713</v>
      </c>
      <c r="E134" s="874">
        <v>50</v>
      </c>
      <c r="F134" s="876" t="s">
        <v>77</v>
      </c>
      <c r="G134" s="874">
        <v>50</v>
      </c>
      <c r="H134" s="874">
        <v>0</v>
      </c>
      <c r="I134" s="874">
        <v>0</v>
      </c>
      <c r="J134" s="920">
        <v>0</v>
      </c>
      <c r="K134" s="920">
        <v>0</v>
      </c>
      <c r="L134" s="920">
        <v>0</v>
      </c>
      <c r="M134" s="942" t="s">
        <v>647</v>
      </c>
      <c r="N134" s="576" t="s">
        <v>769</v>
      </c>
      <c r="O134" s="533">
        <v>0</v>
      </c>
      <c r="P134" s="534">
        <v>0</v>
      </c>
      <c r="Q134" s="534">
        <v>1</v>
      </c>
    </row>
    <row r="135" spans="1:17" ht="60" customHeight="1" outlineLevel="1">
      <c r="A135" s="909">
        <v>88</v>
      </c>
      <c r="B135" s="876"/>
      <c r="C135" s="875" t="s">
        <v>743</v>
      </c>
      <c r="D135" s="872" t="s">
        <v>711</v>
      </c>
      <c r="E135" s="874">
        <v>155.1</v>
      </c>
      <c r="F135" s="876" t="s">
        <v>77</v>
      </c>
      <c r="G135" s="874">
        <v>155.1</v>
      </c>
      <c r="H135" s="874">
        <v>0</v>
      </c>
      <c r="I135" s="874">
        <v>0</v>
      </c>
      <c r="J135" s="920">
        <v>0</v>
      </c>
      <c r="K135" s="920">
        <v>0</v>
      </c>
      <c r="L135" s="920">
        <v>0</v>
      </c>
      <c r="M135" s="942" t="s">
        <v>647</v>
      </c>
      <c r="N135" s="576" t="s">
        <v>769</v>
      </c>
      <c r="O135" s="533">
        <v>0</v>
      </c>
      <c r="P135" s="534">
        <v>0</v>
      </c>
      <c r="Q135" s="534">
        <v>1</v>
      </c>
    </row>
    <row r="136" spans="1:17" ht="64.5" customHeight="1" outlineLevel="1">
      <c r="A136" s="909">
        <v>89</v>
      </c>
      <c r="B136" s="876"/>
      <c r="C136" s="875" t="s">
        <v>779</v>
      </c>
      <c r="D136" s="872" t="s">
        <v>711</v>
      </c>
      <c r="E136" s="874">
        <v>6.1</v>
      </c>
      <c r="F136" s="876" t="s">
        <v>77</v>
      </c>
      <c r="G136" s="874">
        <v>6.1</v>
      </c>
      <c r="H136" s="874">
        <v>0</v>
      </c>
      <c r="I136" s="874">
        <v>0</v>
      </c>
      <c r="J136" s="920">
        <v>0</v>
      </c>
      <c r="K136" s="920">
        <v>0</v>
      </c>
      <c r="L136" s="920">
        <v>0</v>
      </c>
      <c r="M136" s="942" t="s">
        <v>796</v>
      </c>
      <c r="N136" s="576" t="s">
        <v>769</v>
      </c>
      <c r="O136" s="533">
        <v>0</v>
      </c>
      <c r="P136" s="534">
        <v>0</v>
      </c>
      <c r="Q136" s="534">
        <v>1</v>
      </c>
    </row>
    <row r="137" spans="1:17" ht="64.5" customHeight="1" outlineLevel="1">
      <c r="A137" s="909">
        <v>90</v>
      </c>
      <c r="B137" s="876"/>
      <c r="C137" s="944" t="s">
        <v>702</v>
      </c>
      <c r="D137" s="872" t="s">
        <v>711</v>
      </c>
      <c r="E137" s="874">
        <v>24.6</v>
      </c>
      <c r="F137" s="876" t="s">
        <v>77</v>
      </c>
      <c r="G137" s="874">
        <v>24.6</v>
      </c>
      <c r="H137" s="874">
        <v>0</v>
      </c>
      <c r="I137" s="874">
        <v>0</v>
      </c>
      <c r="J137" s="920">
        <v>0</v>
      </c>
      <c r="K137" s="920">
        <v>0</v>
      </c>
      <c r="L137" s="920">
        <v>0</v>
      </c>
      <c r="M137" s="942" t="s">
        <v>647</v>
      </c>
      <c r="N137" s="576" t="s">
        <v>769</v>
      </c>
      <c r="O137" s="533">
        <v>0</v>
      </c>
      <c r="P137" s="534">
        <v>0</v>
      </c>
      <c r="Q137" s="534">
        <v>1</v>
      </c>
    </row>
    <row r="138" spans="1:17" ht="60" customHeight="1" outlineLevel="1">
      <c r="A138" s="909">
        <v>91</v>
      </c>
      <c r="B138" s="876"/>
      <c r="C138" s="944" t="s">
        <v>780</v>
      </c>
      <c r="D138" s="872" t="s">
        <v>711</v>
      </c>
      <c r="E138" s="874">
        <v>14.4</v>
      </c>
      <c r="F138" s="876" t="s">
        <v>77</v>
      </c>
      <c r="G138" s="874">
        <v>14.4</v>
      </c>
      <c r="H138" s="874">
        <v>0</v>
      </c>
      <c r="I138" s="874">
        <v>0</v>
      </c>
      <c r="J138" s="920">
        <v>0</v>
      </c>
      <c r="K138" s="920">
        <v>0</v>
      </c>
      <c r="L138" s="920">
        <v>0</v>
      </c>
      <c r="M138" s="942" t="s">
        <v>796</v>
      </c>
      <c r="N138" s="576" t="s">
        <v>769</v>
      </c>
      <c r="O138" s="533">
        <v>0</v>
      </c>
      <c r="P138" s="534">
        <v>0</v>
      </c>
      <c r="Q138" s="534">
        <v>1</v>
      </c>
    </row>
    <row r="139" spans="1:17" ht="58.5" customHeight="1" outlineLevel="1">
      <c r="A139" s="909">
        <v>92</v>
      </c>
      <c r="B139" s="876"/>
      <c r="C139" s="944" t="s">
        <v>684</v>
      </c>
      <c r="D139" s="872" t="s">
        <v>710</v>
      </c>
      <c r="E139" s="874">
        <v>20</v>
      </c>
      <c r="F139" s="876" t="s">
        <v>77</v>
      </c>
      <c r="G139" s="874">
        <v>20</v>
      </c>
      <c r="H139" s="874">
        <v>0</v>
      </c>
      <c r="I139" s="874">
        <v>0</v>
      </c>
      <c r="J139" s="920">
        <v>0</v>
      </c>
      <c r="K139" s="920">
        <v>0</v>
      </c>
      <c r="L139" s="920">
        <v>0</v>
      </c>
      <c r="M139" s="942" t="s">
        <v>647</v>
      </c>
      <c r="N139" s="576" t="s">
        <v>769</v>
      </c>
      <c r="O139" s="533">
        <v>0</v>
      </c>
      <c r="P139" s="534">
        <v>0</v>
      </c>
      <c r="Q139" s="534">
        <v>1</v>
      </c>
    </row>
    <row r="140" spans="1:17" ht="63.75" customHeight="1" outlineLevel="1">
      <c r="A140" s="909">
        <v>93</v>
      </c>
      <c r="B140" s="876"/>
      <c r="C140" s="944" t="s">
        <v>103</v>
      </c>
      <c r="D140" s="872" t="s">
        <v>795</v>
      </c>
      <c r="E140" s="874">
        <v>46.742562999999997</v>
      </c>
      <c r="F140" s="876" t="s">
        <v>77</v>
      </c>
      <c r="G140" s="874">
        <v>46.742562999999997</v>
      </c>
      <c r="H140" s="874">
        <v>0</v>
      </c>
      <c r="I140" s="874">
        <v>0</v>
      </c>
      <c r="J140" s="920">
        <v>0</v>
      </c>
      <c r="K140" s="920">
        <v>0</v>
      </c>
      <c r="L140" s="920">
        <v>0</v>
      </c>
      <c r="M140" s="942" t="s">
        <v>647</v>
      </c>
      <c r="N140" s="576" t="s">
        <v>769</v>
      </c>
      <c r="O140" s="533">
        <v>0</v>
      </c>
      <c r="P140" s="534">
        <v>0</v>
      </c>
      <c r="Q140" s="534">
        <v>1</v>
      </c>
    </row>
    <row r="141" spans="1:17" ht="60" customHeight="1" outlineLevel="1">
      <c r="A141" s="909">
        <v>94</v>
      </c>
      <c r="B141" s="876"/>
      <c r="C141" s="1107" t="s">
        <v>812</v>
      </c>
      <c r="D141" s="872" t="s">
        <v>713</v>
      </c>
      <c r="E141" s="874">
        <v>10</v>
      </c>
      <c r="F141" s="876" t="s">
        <v>77</v>
      </c>
      <c r="G141" s="874">
        <v>10</v>
      </c>
      <c r="H141" s="874">
        <v>0</v>
      </c>
      <c r="I141" s="874">
        <v>0</v>
      </c>
      <c r="J141" s="920">
        <v>0</v>
      </c>
      <c r="K141" s="920">
        <v>0</v>
      </c>
      <c r="L141" s="920">
        <v>0</v>
      </c>
      <c r="M141" s="942" t="s">
        <v>793</v>
      </c>
      <c r="N141" s="576" t="s">
        <v>769</v>
      </c>
      <c r="O141" s="533">
        <v>0</v>
      </c>
      <c r="P141" s="534">
        <v>0</v>
      </c>
      <c r="Q141" s="534">
        <v>1</v>
      </c>
    </row>
    <row r="142" spans="1:17" ht="60.75" customHeight="1" outlineLevel="1">
      <c r="A142" s="909">
        <v>95</v>
      </c>
      <c r="B142" s="876"/>
      <c r="C142" s="1445" t="s">
        <v>49</v>
      </c>
      <c r="D142" s="872" t="s">
        <v>713</v>
      </c>
      <c r="E142" s="874">
        <v>11</v>
      </c>
      <c r="F142" s="876" t="s">
        <v>77</v>
      </c>
      <c r="G142" s="874">
        <v>11</v>
      </c>
      <c r="H142" s="874">
        <v>0</v>
      </c>
      <c r="I142" s="874">
        <v>0</v>
      </c>
      <c r="J142" s="920">
        <v>0</v>
      </c>
      <c r="K142" s="920">
        <v>0.1</v>
      </c>
      <c r="L142" s="920">
        <v>2</v>
      </c>
      <c r="M142" s="942" t="s">
        <v>45</v>
      </c>
      <c r="N142" s="576" t="s">
        <v>769</v>
      </c>
      <c r="O142" s="533">
        <v>0</v>
      </c>
      <c r="P142" s="534">
        <v>0</v>
      </c>
      <c r="Q142" s="534">
        <v>1</v>
      </c>
    </row>
    <row r="143" spans="1:17" ht="58.5" customHeight="1" outlineLevel="1">
      <c r="A143" s="909">
        <v>96</v>
      </c>
      <c r="B143" s="876"/>
      <c r="C143" s="1107" t="s">
        <v>69</v>
      </c>
      <c r="D143" s="872" t="s">
        <v>713</v>
      </c>
      <c r="E143" s="874">
        <v>10</v>
      </c>
      <c r="F143" s="876" t="s">
        <v>77</v>
      </c>
      <c r="G143" s="874">
        <v>10</v>
      </c>
      <c r="H143" s="874">
        <v>0</v>
      </c>
      <c r="I143" s="874">
        <v>0</v>
      </c>
      <c r="J143" s="920">
        <v>0</v>
      </c>
      <c r="K143" s="920">
        <v>0</v>
      </c>
      <c r="L143" s="920">
        <v>0</v>
      </c>
      <c r="M143" s="942" t="s">
        <v>792</v>
      </c>
      <c r="N143" s="576" t="s">
        <v>769</v>
      </c>
      <c r="O143" s="533">
        <v>0</v>
      </c>
      <c r="P143" s="534">
        <v>0</v>
      </c>
      <c r="Q143" s="534">
        <v>1</v>
      </c>
    </row>
    <row r="144" spans="1:17" ht="64.5" customHeight="1" outlineLevel="1">
      <c r="A144" s="909">
        <v>97</v>
      </c>
      <c r="B144" s="876"/>
      <c r="C144" s="944" t="s">
        <v>686</v>
      </c>
      <c r="D144" s="872" t="s">
        <v>713</v>
      </c>
      <c r="E144" s="874">
        <v>9</v>
      </c>
      <c r="F144" s="876" t="s">
        <v>77</v>
      </c>
      <c r="G144" s="874">
        <v>9</v>
      </c>
      <c r="H144" s="874">
        <v>0</v>
      </c>
      <c r="I144" s="874">
        <v>0</v>
      </c>
      <c r="J144" s="920">
        <v>0</v>
      </c>
      <c r="K144" s="920">
        <v>0</v>
      </c>
      <c r="L144" s="920">
        <v>0</v>
      </c>
      <c r="M144" s="942" t="s">
        <v>792</v>
      </c>
      <c r="N144" s="576" t="s">
        <v>769</v>
      </c>
      <c r="O144" s="533">
        <v>0</v>
      </c>
      <c r="P144" s="534">
        <v>0</v>
      </c>
      <c r="Q144" s="534">
        <v>1</v>
      </c>
    </row>
    <row r="145" spans="1:17" ht="63" customHeight="1" outlineLevel="1">
      <c r="A145" s="909">
        <v>98</v>
      </c>
      <c r="B145" s="876"/>
      <c r="C145" s="944" t="s">
        <v>813</v>
      </c>
      <c r="D145" s="872" t="s">
        <v>713</v>
      </c>
      <c r="E145" s="874">
        <v>8</v>
      </c>
      <c r="F145" s="876" t="s">
        <v>77</v>
      </c>
      <c r="G145" s="874">
        <v>8</v>
      </c>
      <c r="H145" s="874">
        <v>0</v>
      </c>
      <c r="I145" s="874">
        <v>0</v>
      </c>
      <c r="J145" s="920">
        <v>0</v>
      </c>
      <c r="K145" s="920">
        <v>0</v>
      </c>
      <c r="L145" s="920">
        <v>0</v>
      </c>
      <c r="M145" s="942" t="s">
        <v>792</v>
      </c>
      <c r="N145" s="576" t="s">
        <v>769</v>
      </c>
      <c r="O145" s="533">
        <v>0</v>
      </c>
      <c r="P145" s="534">
        <v>0</v>
      </c>
      <c r="Q145" s="534">
        <v>1</v>
      </c>
    </row>
    <row r="146" spans="1:17" ht="61.5" customHeight="1" outlineLevel="1">
      <c r="A146" s="909">
        <v>99</v>
      </c>
      <c r="B146" s="876"/>
      <c r="C146" s="875" t="s">
        <v>724</v>
      </c>
      <c r="D146" s="872" t="s">
        <v>619</v>
      </c>
      <c r="E146" s="874">
        <v>71.5</v>
      </c>
      <c r="F146" s="876" t="s">
        <v>77</v>
      </c>
      <c r="G146" s="874">
        <v>71.5</v>
      </c>
      <c r="H146" s="874">
        <v>0</v>
      </c>
      <c r="I146" s="874">
        <v>0</v>
      </c>
      <c r="J146" s="920">
        <v>0</v>
      </c>
      <c r="K146" s="920">
        <v>1</v>
      </c>
      <c r="L146" s="920">
        <v>2</v>
      </c>
      <c r="M146" s="942" t="s">
        <v>647</v>
      </c>
      <c r="N146" s="576" t="s">
        <v>769</v>
      </c>
      <c r="O146" s="533">
        <v>0</v>
      </c>
      <c r="P146" s="534">
        <v>0</v>
      </c>
      <c r="Q146" s="534">
        <v>1</v>
      </c>
    </row>
    <row r="147" spans="1:17" ht="62.25" customHeight="1" outlineLevel="1">
      <c r="A147" s="909">
        <v>100</v>
      </c>
      <c r="B147" s="876"/>
      <c r="C147" s="875" t="s">
        <v>725</v>
      </c>
      <c r="D147" s="872" t="s">
        <v>619</v>
      </c>
      <c r="E147" s="874">
        <v>103.95</v>
      </c>
      <c r="F147" s="876" t="s">
        <v>77</v>
      </c>
      <c r="G147" s="874">
        <v>103.95</v>
      </c>
      <c r="H147" s="874">
        <v>0</v>
      </c>
      <c r="I147" s="874">
        <v>0</v>
      </c>
      <c r="J147" s="920">
        <v>0</v>
      </c>
      <c r="K147" s="920">
        <v>1</v>
      </c>
      <c r="L147" s="920">
        <v>2</v>
      </c>
      <c r="M147" s="942" t="s">
        <v>647</v>
      </c>
      <c r="N147" s="576" t="s">
        <v>769</v>
      </c>
      <c r="O147" s="533">
        <v>0</v>
      </c>
      <c r="P147" s="534">
        <v>0</v>
      </c>
      <c r="Q147" s="534">
        <v>1</v>
      </c>
    </row>
    <row r="148" spans="1:17" ht="62.25" customHeight="1" outlineLevel="1">
      <c r="A148" s="909">
        <v>101</v>
      </c>
      <c r="B148" s="876"/>
      <c r="C148" s="1445" t="s">
        <v>12</v>
      </c>
      <c r="D148" s="872" t="s">
        <v>713</v>
      </c>
      <c r="E148" s="874">
        <v>5</v>
      </c>
      <c r="F148" s="876" t="s">
        <v>77</v>
      </c>
      <c r="G148" s="874">
        <v>5</v>
      </c>
      <c r="H148" s="874">
        <v>0</v>
      </c>
      <c r="I148" s="874">
        <v>0</v>
      </c>
      <c r="J148" s="920">
        <v>0</v>
      </c>
      <c r="K148" s="920">
        <v>0.5</v>
      </c>
      <c r="L148" s="920">
        <v>2.5</v>
      </c>
      <c r="M148" s="942" t="s">
        <v>44</v>
      </c>
      <c r="N148" s="576" t="s">
        <v>769</v>
      </c>
      <c r="O148" s="533">
        <v>0</v>
      </c>
      <c r="P148" s="534">
        <v>0</v>
      </c>
      <c r="Q148" s="534">
        <v>1</v>
      </c>
    </row>
    <row r="149" spans="1:17" ht="63.75" customHeight="1" outlineLevel="1">
      <c r="A149" s="909">
        <v>102</v>
      </c>
      <c r="B149" s="876"/>
      <c r="C149" s="875" t="s">
        <v>741</v>
      </c>
      <c r="D149" s="872" t="s">
        <v>710</v>
      </c>
      <c r="E149" s="874">
        <v>60.1</v>
      </c>
      <c r="F149" s="876" t="s">
        <v>77</v>
      </c>
      <c r="G149" s="874">
        <v>60.1</v>
      </c>
      <c r="H149" s="874">
        <v>0</v>
      </c>
      <c r="I149" s="874">
        <v>0</v>
      </c>
      <c r="J149" s="920">
        <v>0</v>
      </c>
      <c r="K149" s="920">
        <v>0.7</v>
      </c>
      <c r="L149" s="920">
        <v>1.5</v>
      </c>
      <c r="M149" s="942" t="s">
        <v>647</v>
      </c>
      <c r="N149" s="576" t="s">
        <v>769</v>
      </c>
      <c r="O149" s="533">
        <v>0</v>
      </c>
      <c r="P149" s="534">
        <v>0</v>
      </c>
      <c r="Q149" s="534">
        <v>1</v>
      </c>
    </row>
    <row r="150" spans="1:17" ht="63" customHeight="1" outlineLevel="1">
      <c r="A150" s="909">
        <v>103</v>
      </c>
      <c r="B150" s="876"/>
      <c r="C150" s="1274" t="s">
        <v>38</v>
      </c>
      <c r="D150" s="872" t="s">
        <v>619</v>
      </c>
      <c r="E150" s="874">
        <v>160</v>
      </c>
      <c r="F150" s="876" t="s">
        <v>77</v>
      </c>
      <c r="G150" s="874">
        <v>160</v>
      </c>
      <c r="H150" s="874">
        <v>0</v>
      </c>
      <c r="I150" s="874">
        <v>0</v>
      </c>
      <c r="J150" s="920">
        <v>0</v>
      </c>
      <c r="K150" s="920">
        <v>5</v>
      </c>
      <c r="L150" s="920">
        <v>15</v>
      </c>
      <c r="M150" s="942" t="s">
        <v>619</v>
      </c>
      <c r="N150" s="576" t="s">
        <v>769</v>
      </c>
      <c r="O150" s="533">
        <v>0</v>
      </c>
      <c r="P150" s="534">
        <v>0</v>
      </c>
      <c r="Q150" s="534">
        <v>1</v>
      </c>
    </row>
    <row r="151" spans="1:17" ht="15.75" customHeight="1" outlineLevel="1">
      <c r="A151" s="909"/>
      <c r="B151" s="954"/>
      <c r="C151" s="1033"/>
      <c r="D151" s="872"/>
      <c r="E151" s="874"/>
      <c r="F151" s="876"/>
      <c r="G151" s="874"/>
      <c r="H151" s="874"/>
      <c r="I151" s="874"/>
      <c r="J151" s="920"/>
      <c r="K151" s="920"/>
      <c r="L151" s="920"/>
      <c r="M151" s="942"/>
      <c r="N151" s="533"/>
      <c r="O151" s="533">
        <v>0</v>
      </c>
    </row>
    <row r="152" spans="1:17" ht="15.75" customHeight="1" outlineLevel="1" thickBot="1">
      <c r="A152" s="1484" t="s">
        <v>109</v>
      </c>
      <c r="B152" s="1485"/>
      <c r="C152" s="1485"/>
      <c r="D152" s="981"/>
      <c r="E152" s="991"/>
      <c r="F152" s="981"/>
      <c r="G152" s="991">
        <v>964.49256300000013</v>
      </c>
      <c r="H152" s="991">
        <v>0</v>
      </c>
      <c r="I152" s="991">
        <v>0</v>
      </c>
      <c r="J152" s="992">
        <v>0</v>
      </c>
      <c r="K152" s="992">
        <v>8.3000000000000007</v>
      </c>
      <c r="L152" s="992">
        <v>25</v>
      </c>
      <c r="M152" s="984"/>
      <c r="N152" s="533"/>
      <c r="O152" s="533">
        <v>0</v>
      </c>
    </row>
    <row r="153" spans="1:17" ht="26.25" customHeight="1" outlineLevel="1" thickBot="1">
      <c r="A153" s="912"/>
      <c r="B153" s="1378" t="s">
        <v>308</v>
      </c>
      <c r="C153" s="1381" t="s">
        <v>769</v>
      </c>
      <c r="D153" s="998"/>
      <c r="E153" s="998"/>
      <c r="F153" s="997"/>
      <c r="G153" s="998">
        <v>1415.8264792872917</v>
      </c>
      <c r="H153" s="998">
        <v>147.74320757000001</v>
      </c>
      <c r="I153" s="998">
        <v>55.345770570491624</v>
      </c>
      <c r="J153" s="999">
        <v>71.182979110000005</v>
      </c>
      <c r="K153" s="999">
        <v>93.35545746999999</v>
      </c>
      <c r="L153" s="999">
        <v>75.230197539999992</v>
      </c>
      <c r="M153" s="1027"/>
      <c r="N153" s="533"/>
      <c r="O153" s="533">
        <v>1</v>
      </c>
      <c r="P153" s="1104">
        <v>21</v>
      </c>
      <c r="Q153" s="1104">
        <v>21</v>
      </c>
    </row>
    <row r="154" spans="1:17" ht="15.75" customHeight="1" outlineLevel="1" thickBot="1">
      <c r="A154" s="911"/>
      <c r="B154" s="547"/>
      <c r="C154" s="1113"/>
      <c r="D154" s="569"/>
      <c r="E154" s="542"/>
      <c r="F154" s="562"/>
      <c r="G154" s="967"/>
      <c r="H154" s="967"/>
      <c r="I154" s="967"/>
      <c r="J154" s="968"/>
      <c r="K154" s="968"/>
      <c r="L154" s="968"/>
      <c r="M154" s="846"/>
      <c r="N154" s="962"/>
      <c r="O154" s="533">
        <v>0</v>
      </c>
    </row>
    <row r="155" spans="1:17" ht="39" customHeight="1" thickBot="1">
      <c r="A155" s="1474" t="s">
        <v>307</v>
      </c>
      <c r="B155" s="1475"/>
      <c r="C155" s="1475"/>
      <c r="D155" s="932"/>
      <c r="E155" s="933"/>
      <c r="F155" s="969"/>
      <c r="G155" s="935">
        <v>166.67043999999999</v>
      </c>
      <c r="H155" s="935">
        <v>21.490004679999998</v>
      </c>
      <c r="I155" s="935">
        <v>13.935345320000001</v>
      </c>
      <c r="J155" s="936">
        <v>13.027149999999999</v>
      </c>
      <c r="K155" s="936">
        <v>6.0285000000000002</v>
      </c>
      <c r="L155" s="936">
        <v>9.25</v>
      </c>
      <c r="M155" s="948"/>
      <c r="N155" s="533"/>
      <c r="O155" s="533">
        <v>0</v>
      </c>
    </row>
    <row r="156" spans="1:17" ht="15" customHeight="1" outlineLevel="1">
      <c r="A156" s="1540" t="s">
        <v>718</v>
      </c>
      <c r="B156" s="1541"/>
      <c r="C156" s="1541"/>
      <c r="D156" s="873"/>
      <c r="E156" s="938"/>
      <c r="F156" s="1040"/>
      <c r="G156" s="938"/>
      <c r="H156" s="938"/>
      <c r="I156" s="938"/>
      <c r="J156" s="940"/>
      <c r="K156" s="940"/>
      <c r="L156" s="940"/>
      <c r="M156" s="1039"/>
      <c r="N156" s="966"/>
      <c r="O156" s="533">
        <v>0</v>
      </c>
    </row>
    <row r="157" spans="1:17" ht="66" customHeight="1" outlineLevel="1">
      <c r="A157" s="909">
        <v>104</v>
      </c>
      <c r="B157" s="955">
        <v>41642</v>
      </c>
      <c r="C157" s="1124" t="s">
        <v>745</v>
      </c>
      <c r="D157" s="872" t="s">
        <v>713</v>
      </c>
      <c r="E157" s="874">
        <v>7</v>
      </c>
      <c r="F157" s="876" t="s">
        <v>77</v>
      </c>
      <c r="G157" s="874">
        <v>7</v>
      </c>
      <c r="H157" s="874">
        <v>6.9560205799999997</v>
      </c>
      <c r="I157" s="874">
        <v>4.3979420000000324E-2</v>
      </c>
      <c r="J157" s="920">
        <v>0</v>
      </c>
      <c r="K157" s="920">
        <v>0</v>
      </c>
      <c r="L157" s="920">
        <v>0</v>
      </c>
      <c r="M157" s="942" t="s">
        <v>791</v>
      </c>
      <c r="N157" s="576" t="s">
        <v>307</v>
      </c>
      <c r="O157" s="533">
        <v>0</v>
      </c>
      <c r="P157" s="534">
        <v>1</v>
      </c>
      <c r="Q157" s="534">
        <v>0</v>
      </c>
    </row>
    <row r="158" spans="1:17" ht="66" customHeight="1" outlineLevel="1">
      <c r="A158" s="909">
        <v>105</v>
      </c>
      <c r="B158" s="955">
        <v>43257</v>
      </c>
      <c r="C158" s="1107" t="s">
        <v>746</v>
      </c>
      <c r="D158" s="872" t="s">
        <v>713</v>
      </c>
      <c r="E158" s="874">
        <v>5</v>
      </c>
      <c r="F158" s="876" t="s">
        <v>77</v>
      </c>
      <c r="G158" s="874">
        <v>5</v>
      </c>
      <c r="H158" s="874">
        <v>1.7855826100000001</v>
      </c>
      <c r="I158" s="874">
        <v>2.1347573899999999</v>
      </c>
      <c r="J158" s="920">
        <v>1.0796600000000001</v>
      </c>
      <c r="K158" s="920">
        <v>0</v>
      </c>
      <c r="L158" s="920">
        <v>0</v>
      </c>
      <c r="M158" s="942" t="s">
        <v>791</v>
      </c>
      <c r="N158" s="576" t="s">
        <v>307</v>
      </c>
      <c r="O158" s="533">
        <v>0</v>
      </c>
      <c r="P158" s="534">
        <v>1</v>
      </c>
      <c r="Q158" s="534">
        <v>0</v>
      </c>
    </row>
    <row r="159" spans="1:17" ht="63" customHeight="1" outlineLevel="1">
      <c r="A159" s="909">
        <v>106</v>
      </c>
      <c r="B159" s="955">
        <v>43255</v>
      </c>
      <c r="C159" s="1107" t="s">
        <v>763</v>
      </c>
      <c r="D159" s="872" t="s">
        <v>713</v>
      </c>
      <c r="E159" s="874">
        <v>7</v>
      </c>
      <c r="F159" s="876" t="s">
        <v>77</v>
      </c>
      <c r="G159" s="874">
        <v>7</v>
      </c>
      <c r="H159" s="874">
        <v>1.8687808299999999</v>
      </c>
      <c r="I159" s="874">
        <v>2.8267291699999997</v>
      </c>
      <c r="J159" s="920">
        <v>2.3044899999999999</v>
      </c>
      <c r="K159" s="920">
        <v>0</v>
      </c>
      <c r="L159" s="920">
        <v>0</v>
      </c>
      <c r="M159" s="942" t="s">
        <v>791</v>
      </c>
      <c r="N159" s="576" t="s">
        <v>307</v>
      </c>
      <c r="O159" s="533">
        <v>0</v>
      </c>
      <c r="P159" s="534">
        <v>1</v>
      </c>
      <c r="Q159" s="534">
        <v>0</v>
      </c>
    </row>
    <row r="160" spans="1:17" ht="63" customHeight="1" outlineLevel="1">
      <c r="A160" s="909">
        <v>107</v>
      </c>
      <c r="B160" s="955">
        <v>43754</v>
      </c>
      <c r="C160" s="1107" t="s">
        <v>815</v>
      </c>
      <c r="D160" s="872" t="s">
        <v>713</v>
      </c>
      <c r="E160" s="874">
        <v>2</v>
      </c>
      <c r="F160" s="876" t="s">
        <v>77</v>
      </c>
      <c r="G160" s="874">
        <v>2</v>
      </c>
      <c r="H160" s="874">
        <v>0.17494779999999999</v>
      </c>
      <c r="I160" s="874">
        <v>0.62505220000000006</v>
      </c>
      <c r="J160" s="920">
        <v>0</v>
      </c>
      <c r="K160" s="920">
        <v>0.5</v>
      </c>
      <c r="L160" s="920">
        <v>0.7</v>
      </c>
      <c r="M160" s="942" t="s">
        <v>652</v>
      </c>
      <c r="N160" s="576" t="s">
        <v>307</v>
      </c>
      <c r="O160" s="533">
        <v>0</v>
      </c>
      <c r="P160" s="534">
        <v>1</v>
      </c>
      <c r="Q160" s="534">
        <v>0</v>
      </c>
    </row>
    <row r="161" spans="1:17" ht="63" customHeight="1" outlineLevel="1">
      <c r="A161" s="909">
        <v>108</v>
      </c>
      <c r="B161" s="955">
        <v>43754</v>
      </c>
      <c r="C161" s="1446" t="s">
        <v>747</v>
      </c>
      <c r="D161" s="872" t="s">
        <v>713</v>
      </c>
      <c r="E161" s="874">
        <v>2</v>
      </c>
      <c r="F161" s="876" t="s">
        <v>77</v>
      </c>
      <c r="G161" s="874">
        <v>2</v>
      </c>
      <c r="H161" s="874">
        <v>0.59641816999999997</v>
      </c>
      <c r="I161" s="874">
        <v>1.40358183</v>
      </c>
      <c r="J161" s="920">
        <v>0</v>
      </c>
      <c r="K161" s="920">
        <v>0</v>
      </c>
      <c r="L161" s="920">
        <v>0</v>
      </c>
      <c r="M161" s="1453" t="s">
        <v>46</v>
      </c>
      <c r="N161" s="576" t="s">
        <v>307</v>
      </c>
      <c r="O161" s="533">
        <v>0</v>
      </c>
      <c r="P161" s="534">
        <v>1</v>
      </c>
      <c r="Q161" s="534">
        <v>0</v>
      </c>
    </row>
    <row r="162" spans="1:17" ht="63" customHeight="1" outlineLevel="1">
      <c r="A162" s="909">
        <v>109</v>
      </c>
      <c r="B162" s="955">
        <v>46409</v>
      </c>
      <c r="C162" s="1107" t="s">
        <v>807</v>
      </c>
      <c r="D162" s="872" t="s">
        <v>713</v>
      </c>
      <c r="E162" s="874">
        <v>2</v>
      </c>
      <c r="F162" s="876" t="s">
        <v>77</v>
      </c>
      <c r="G162" s="874">
        <v>2</v>
      </c>
      <c r="H162" s="874">
        <v>0.53691524999999996</v>
      </c>
      <c r="I162" s="874">
        <v>0.60958475000000012</v>
      </c>
      <c r="J162" s="920">
        <v>0.65500000000000003</v>
      </c>
      <c r="K162" s="920">
        <v>0.19850000000000001</v>
      </c>
      <c r="L162" s="920">
        <v>0</v>
      </c>
      <c r="M162" s="942" t="s">
        <v>659</v>
      </c>
      <c r="N162" s="576" t="s">
        <v>307</v>
      </c>
      <c r="O162" s="533">
        <v>0</v>
      </c>
      <c r="P162" s="534">
        <v>1</v>
      </c>
      <c r="Q162" s="534">
        <v>0</v>
      </c>
    </row>
    <row r="163" spans="1:17" ht="63" customHeight="1" outlineLevel="1">
      <c r="A163" s="909">
        <v>110</v>
      </c>
      <c r="B163" s="955">
        <v>46147</v>
      </c>
      <c r="C163" s="1107" t="s">
        <v>748</v>
      </c>
      <c r="D163" s="872" t="s">
        <v>713</v>
      </c>
      <c r="E163" s="874">
        <v>2</v>
      </c>
      <c r="F163" s="876" t="s">
        <v>77</v>
      </c>
      <c r="G163" s="874">
        <v>2</v>
      </c>
      <c r="H163" s="874">
        <v>0</v>
      </c>
      <c r="I163" s="874">
        <v>0.59999999999999987</v>
      </c>
      <c r="J163" s="920">
        <v>0.1</v>
      </c>
      <c r="K163" s="920">
        <v>0.3</v>
      </c>
      <c r="L163" s="920">
        <v>1</v>
      </c>
      <c r="M163" s="942" t="s">
        <v>796</v>
      </c>
      <c r="N163" s="576" t="s">
        <v>307</v>
      </c>
      <c r="O163" s="533">
        <v>0</v>
      </c>
      <c r="P163" s="534">
        <v>1</v>
      </c>
      <c r="Q163" s="534">
        <v>0</v>
      </c>
    </row>
    <row r="164" spans="1:17" ht="63" customHeight="1" outlineLevel="1">
      <c r="A164" s="909">
        <v>111</v>
      </c>
      <c r="B164" s="955">
        <v>44753</v>
      </c>
      <c r="C164" s="1107" t="s">
        <v>749</v>
      </c>
      <c r="D164" s="872" t="s">
        <v>713</v>
      </c>
      <c r="E164" s="874">
        <v>3.5</v>
      </c>
      <c r="F164" s="876" t="s">
        <v>77</v>
      </c>
      <c r="G164" s="874">
        <v>3.5</v>
      </c>
      <c r="H164" s="874">
        <v>0.42811511000000002</v>
      </c>
      <c r="I164" s="874">
        <v>1.9058848899999998</v>
      </c>
      <c r="J164" s="920">
        <v>1.1659999999999999</v>
      </c>
      <c r="K164" s="920">
        <v>0</v>
      </c>
      <c r="L164" s="920">
        <v>0</v>
      </c>
      <c r="M164" s="942" t="s">
        <v>651</v>
      </c>
      <c r="N164" s="576" t="s">
        <v>307</v>
      </c>
      <c r="O164" s="533">
        <v>0</v>
      </c>
      <c r="P164" s="534">
        <v>1</v>
      </c>
      <c r="Q164" s="534">
        <v>0</v>
      </c>
    </row>
    <row r="165" spans="1:17" ht="48.75" customHeight="1" outlineLevel="1">
      <c r="A165" s="909">
        <v>112</v>
      </c>
      <c r="B165" s="955" t="s">
        <v>675</v>
      </c>
      <c r="C165" s="1042" t="s">
        <v>799</v>
      </c>
      <c r="D165" s="872" t="s">
        <v>303</v>
      </c>
      <c r="E165" s="874">
        <v>4</v>
      </c>
      <c r="F165" s="1469" t="s">
        <v>76</v>
      </c>
      <c r="G165" s="874">
        <v>5.6704400000000001</v>
      </c>
      <c r="H165" s="874">
        <v>0</v>
      </c>
      <c r="I165" s="874">
        <v>0</v>
      </c>
      <c r="J165" s="920">
        <v>5.2309999999999999</v>
      </c>
      <c r="K165" s="920">
        <v>0</v>
      </c>
      <c r="L165" s="920">
        <v>0</v>
      </c>
      <c r="M165" s="942" t="s">
        <v>649</v>
      </c>
      <c r="N165" s="576" t="s">
        <v>307</v>
      </c>
      <c r="O165" s="533">
        <v>0</v>
      </c>
      <c r="P165" s="534">
        <v>1</v>
      </c>
      <c r="Q165" s="534">
        <v>0</v>
      </c>
    </row>
    <row r="166" spans="1:17" ht="61.5" customHeight="1" outlineLevel="1">
      <c r="A166" s="909">
        <v>113</v>
      </c>
      <c r="B166" s="955">
        <v>46935</v>
      </c>
      <c r="C166" s="1042" t="s">
        <v>789</v>
      </c>
      <c r="D166" s="872" t="s">
        <v>713</v>
      </c>
      <c r="E166" s="874">
        <v>2</v>
      </c>
      <c r="F166" s="876" t="s">
        <v>77</v>
      </c>
      <c r="G166" s="874">
        <v>2</v>
      </c>
      <c r="H166" s="874">
        <v>0</v>
      </c>
      <c r="I166" s="874">
        <v>0.58599999999999985</v>
      </c>
      <c r="J166" s="920">
        <v>0.08</v>
      </c>
      <c r="K166" s="920">
        <v>0.53400000000000003</v>
      </c>
      <c r="L166" s="920">
        <v>0.8</v>
      </c>
      <c r="M166" s="942" t="s">
        <v>796</v>
      </c>
      <c r="N166" s="576" t="s">
        <v>307</v>
      </c>
      <c r="O166" s="533">
        <v>0</v>
      </c>
      <c r="P166" s="534">
        <v>1</v>
      </c>
      <c r="Q166" s="534">
        <v>0</v>
      </c>
    </row>
    <row r="167" spans="1:17" ht="62.25" customHeight="1" outlineLevel="1">
      <c r="A167" s="909">
        <v>114</v>
      </c>
      <c r="B167" s="955">
        <v>47398</v>
      </c>
      <c r="C167" s="1107" t="s">
        <v>787</v>
      </c>
      <c r="D167" s="872" t="s">
        <v>713</v>
      </c>
      <c r="E167" s="874">
        <v>3</v>
      </c>
      <c r="F167" s="876" t="s">
        <v>77</v>
      </c>
      <c r="G167" s="874">
        <v>3</v>
      </c>
      <c r="H167" s="874">
        <v>0</v>
      </c>
      <c r="I167" s="874">
        <v>0.40999999999999992</v>
      </c>
      <c r="J167" s="920">
        <v>1.1775</v>
      </c>
      <c r="K167" s="920">
        <v>1.4125000000000001</v>
      </c>
      <c r="L167" s="920">
        <v>0</v>
      </c>
      <c r="M167" s="942" t="s">
        <v>659</v>
      </c>
      <c r="N167" s="576" t="s">
        <v>307</v>
      </c>
      <c r="O167" s="533">
        <v>0</v>
      </c>
      <c r="P167" s="534">
        <v>1</v>
      </c>
      <c r="Q167" s="534">
        <v>0</v>
      </c>
    </row>
    <row r="168" spans="1:17" ht="62.25" customHeight="1" outlineLevel="1">
      <c r="A168" s="909">
        <v>115</v>
      </c>
      <c r="B168" s="955">
        <v>46795</v>
      </c>
      <c r="C168" s="1107" t="s">
        <v>786</v>
      </c>
      <c r="D168" s="872" t="s">
        <v>713</v>
      </c>
      <c r="E168" s="874">
        <v>2</v>
      </c>
      <c r="F168" s="876" t="s">
        <v>77</v>
      </c>
      <c r="G168" s="874">
        <v>2</v>
      </c>
      <c r="H168" s="874">
        <v>0</v>
      </c>
      <c r="I168" s="874">
        <v>0.30000000000000004</v>
      </c>
      <c r="J168" s="920">
        <v>0.2</v>
      </c>
      <c r="K168" s="920">
        <v>0.5</v>
      </c>
      <c r="L168" s="920">
        <v>1</v>
      </c>
      <c r="M168" s="942" t="s">
        <v>668</v>
      </c>
      <c r="N168" s="576" t="s">
        <v>307</v>
      </c>
      <c r="O168" s="533">
        <v>0</v>
      </c>
      <c r="P168" s="534">
        <v>1</v>
      </c>
      <c r="Q168" s="534">
        <v>0</v>
      </c>
    </row>
    <row r="169" spans="1:17" ht="63" customHeight="1" outlineLevel="1">
      <c r="A169" s="909">
        <v>116</v>
      </c>
      <c r="B169" s="955">
        <v>47477</v>
      </c>
      <c r="C169" s="1107" t="s">
        <v>785</v>
      </c>
      <c r="D169" s="872" t="s">
        <v>713</v>
      </c>
      <c r="E169" s="874">
        <v>2.5</v>
      </c>
      <c r="F169" s="876" t="s">
        <v>77</v>
      </c>
      <c r="G169" s="874">
        <v>2.5</v>
      </c>
      <c r="H169" s="874">
        <v>0</v>
      </c>
      <c r="I169" s="874">
        <v>0.83300000000000007</v>
      </c>
      <c r="J169" s="920">
        <v>0.83350000000000002</v>
      </c>
      <c r="K169" s="920">
        <v>0.83350000000000002</v>
      </c>
      <c r="L169" s="920">
        <v>0</v>
      </c>
      <c r="M169" s="942" t="s">
        <v>651</v>
      </c>
      <c r="N169" s="576" t="s">
        <v>307</v>
      </c>
      <c r="O169" s="533">
        <v>0</v>
      </c>
      <c r="P169" s="534">
        <v>1</v>
      </c>
      <c r="Q169" s="534">
        <v>0</v>
      </c>
    </row>
    <row r="170" spans="1:17" ht="63.75" customHeight="1" outlineLevel="1">
      <c r="A170" s="909">
        <v>117</v>
      </c>
      <c r="B170" s="955">
        <v>46794</v>
      </c>
      <c r="C170" s="1107" t="s">
        <v>784</v>
      </c>
      <c r="D170" s="872" t="s">
        <v>713</v>
      </c>
      <c r="E170" s="874">
        <v>2</v>
      </c>
      <c r="F170" s="876" t="s">
        <v>77</v>
      </c>
      <c r="G170" s="874">
        <v>2</v>
      </c>
      <c r="H170" s="874">
        <v>0</v>
      </c>
      <c r="I170" s="874">
        <v>0.8</v>
      </c>
      <c r="J170" s="920">
        <v>0</v>
      </c>
      <c r="K170" s="920">
        <v>0.5</v>
      </c>
      <c r="L170" s="920">
        <v>0.7</v>
      </c>
      <c r="M170" s="942" t="s">
        <v>652</v>
      </c>
      <c r="N170" s="576" t="s">
        <v>307</v>
      </c>
      <c r="O170" s="533">
        <v>0</v>
      </c>
      <c r="P170" s="534">
        <v>1</v>
      </c>
      <c r="Q170" s="534">
        <v>0</v>
      </c>
    </row>
    <row r="171" spans="1:17" ht="64.5" customHeight="1" outlineLevel="1">
      <c r="A171" s="909">
        <v>118</v>
      </c>
      <c r="B171" s="1041">
        <v>40717</v>
      </c>
      <c r="C171" s="1107" t="s">
        <v>63</v>
      </c>
      <c r="D171" s="872" t="s">
        <v>713</v>
      </c>
      <c r="E171" s="874">
        <v>10</v>
      </c>
      <c r="F171" s="876" t="s">
        <v>77</v>
      </c>
      <c r="G171" s="874">
        <v>10</v>
      </c>
      <c r="H171" s="874">
        <v>9.1432243300000007</v>
      </c>
      <c r="I171" s="874">
        <v>0.85677566999999932</v>
      </c>
      <c r="J171" s="920">
        <v>0</v>
      </c>
      <c r="K171" s="920">
        <v>0</v>
      </c>
      <c r="L171" s="920">
        <v>0</v>
      </c>
      <c r="M171" s="942" t="s">
        <v>646</v>
      </c>
      <c r="N171" s="576" t="s">
        <v>307</v>
      </c>
      <c r="O171" s="533">
        <v>0</v>
      </c>
      <c r="P171" s="534">
        <v>1</v>
      </c>
      <c r="Q171" s="534">
        <v>0</v>
      </c>
    </row>
    <row r="172" spans="1:17" ht="63.75" customHeight="1" outlineLevel="1">
      <c r="A172" s="909">
        <v>119</v>
      </c>
      <c r="B172" s="1041" t="s">
        <v>62</v>
      </c>
      <c r="C172" s="1444" t="s">
        <v>32</v>
      </c>
      <c r="D172" s="872" t="s">
        <v>303</v>
      </c>
      <c r="E172" s="874">
        <v>1.5</v>
      </c>
      <c r="F172" s="876" t="s">
        <v>77</v>
      </c>
      <c r="G172" s="874">
        <v>1.5</v>
      </c>
      <c r="H172" s="874">
        <v>0</v>
      </c>
      <c r="I172" s="874">
        <v>0</v>
      </c>
      <c r="J172" s="920">
        <v>0.2</v>
      </c>
      <c r="K172" s="920">
        <v>0.5</v>
      </c>
      <c r="L172" s="920">
        <v>0.8</v>
      </c>
      <c r="M172" s="942" t="s">
        <v>43</v>
      </c>
      <c r="N172" s="576" t="s">
        <v>307</v>
      </c>
      <c r="O172" s="533">
        <v>0</v>
      </c>
      <c r="P172" s="534">
        <v>0</v>
      </c>
      <c r="Q172" s="534">
        <v>1</v>
      </c>
    </row>
    <row r="173" spans="1:17" ht="17.25" customHeight="1" outlineLevel="1">
      <c r="A173" s="908"/>
      <c r="B173" s="872"/>
      <c r="C173" s="872"/>
      <c r="D173" s="872"/>
      <c r="E173" s="872"/>
      <c r="F173" s="872"/>
      <c r="G173" s="872"/>
      <c r="H173" s="872"/>
      <c r="I173" s="872"/>
      <c r="J173" s="941"/>
      <c r="K173" s="941"/>
      <c r="L173" s="941"/>
      <c r="M173" s="942"/>
      <c r="N173" s="533"/>
      <c r="O173" s="533">
        <v>0</v>
      </c>
    </row>
    <row r="174" spans="1:17" ht="17.25" customHeight="1" outlineLevel="1">
      <c r="A174" s="1518" t="s">
        <v>108</v>
      </c>
      <c r="B174" s="1519"/>
      <c r="C174" s="1519"/>
      <c r="D174" s="872"/>
      <c r="E174" s="874"/>
      <c r="F174" s="872"/>
      <c r="G174" s="874">
        <v>59.170439999999999</v>
      </c>
      <c r="H174" s="874">
        <v>21.490004679999998</v>
      </c>
      <c r="I174" s="874">
        <v>13.935345320000001</v>
      </c>
      <c r="J174" s="920">
        <v>13.027149999999999</v>
      </c>
      <c r="K174" s="920">
        <v>5.2785000000000002</v>
      </c>
      <c r="L174" s="920">
        <v>5</v>
      </c>
      <c r="M174" s="942"/>
      <c r="N174" s="533"/>
      <c r="O174" s="533">
        <v>0</v>
      </c>
    </row>
    <row r="175" spans="1:17" ht="17.25" customHeight="1" outlineLevel="1">
      <c r="A175" s="1518" t="s">
        <v>719</v>
      </c>
      <c r="B175" s="1519"/>
      <c r="C175" s="1519"/>
      <c r="D175" s="872"/>
      <c r="E175" s="874"/>
      <c r="F175" s="872"/>
      <c r="G175" s="874"/>
      <c r="H175" s="874"/>
      <c r="I175" s="874"/>
      <c r="J175" s="920"/>
      <c r="K175" s="920"/>
      <c r="L175" s="920"/>
      <c r="M175" s="942"/>
      <c r="N175" s="533"/>
      <c r="O175" s="533">
        <v>0</v>
      </c>
    </row>
    <row r="176" spans="1:17" ht="48.75" customHeight="1" outlineLevel="1">
      <c r="A176" s="909">
        <v>120</v>
      </c>
      <c r="B176" s="876"/>
      <c r="C176" s="1042" t="s">
        <v>732</v>
      </c>
      <c r="D176" s="872" t="s">
        <v>710</v>
      </c>
      <c r="E176" s="874">
        <v>0</v>
      </c>
      <c r="F176" s="876" t="s">
        <v>75</v>
      </c>
      <c r="G176" s="874">
        <v>10</v>
      </c>
      <c r="H176" s="874">
        <v>0</v>
      </c>
      <c r="I176" s="874">
        <v>0</v>
      </c>
      <c r="J176" s="920">
        <v>0</v>
      </c>
      <c r="K176" s="920">
        <v>0</v>
      </c>
      <c r="L176" s="920">
        <v>0</v>
      </c>
      <c r="M176" s="942" t="s">
        <v>791</v>
      </c>
      <c r="N176" s="576" t="s">
        <v>307</v>
      </c>
      <c r="O176" s="533">
        <v>0</v>
      </c>
      <c r="P176" s="534">
        <v>0</v>
      </c>
      <c r="Q176" s="534">
        <v>1</v>
      </c>
    </row>
    <row r="177" spans="1:17" ht="64.5" customHeight="1" outlineLevel="1">
      <c r="A177" s="909">
        <v>121</v>
      </c>
      <c r="B177" s="876"/>
      <c r="C177" s="1042" t="s">
        <v>753</v>
      </c>
      <c r="D177" s="872" t="s">
        <v>713</v>
      </c>
      <c r="E177" s="874">
        <v>2</v>
      </c>
      <c r="F177" s="876" t="s">
        <v>77</v>
      </c>
      <c r="G177" s="874">
        <v>2</v>
      </c>
      <c r="H177" s="874">
        <v>0</v>
      </c>
      <c r="I177" s="874">
        <v>0</v>
      </c>
      <c r="J177" s="920">
        <v>0</v>
      </c>
      <c r="K177" s="920">
        <v>0</v>
      </c>
      <c r="L177" s="920">
        <v>0</v>
      </c>
      <c r="M177" s="942" t="s">
        <v>652</v>
      </c>
      <c r="N177" s="576" t="s">
        <v>307</v>
      </c>
      <c r="O177" s="533">
        <v>0</v>
      </c>
      <c r="P177" s="534">
        <v>0</v>
      </c>
      <c r="Q177" s="534">
        <v>1</v>
      </c>
    </row>
    <row r="178" spans="1:17" ht="63" customHeight="1" outlineLevel="1">
      <c r="A178" s="909">
        <v>122</v>
      </c>
      <c r="B178" s="876"/>
      <c r="C178" s="1107" t="s">
        <v>808</v>
      </c>
      <c r="D178" s="872" t="s">
        <v>713</v>
      </c>
      <c r="E178" s="874">
        <v>2</v>
      </c>
      <c r="F178" s="876" t="s">
        <v>77</v>
      </c>
      <c r="G178" s="874">
        <v>2</v>
      </c>
      <c r="H178" s="874">
        <v>0</v>
      </c>
      <c r="I178" s="874">
        <v>0</v>
      </c>
      <c r="J178" s="920">
        <v>0</v>
      </c>
      <c r="K178" s="920">
        <v>0.1</v>
      </c>
      <c r="L178" s="920">
        <v>0.4</v>
      </c>
      <c r="M178" s="942" t="s">
        <v>660</v>
      </c>
      <c r="N178" s="576" t="s">
        <v>307</v>
      </c>
      <c r="O178" s="533">
        <v>0</v>
      </c>
      <c r="P178" s="534">
        <v>0</v>
      </c>
      <c r="Q178" s="534">
        <v>1</v>
      </c>
    </row>
    <row r="179" spans="1:17" ht="66.75" customHeight="1" outlineLevel="1">
      <c r="A179" s="909">
        <v>123</v>
      </c>
      <c r="B179" s="876"/>
      <c r="C179" s="1107" t="s">
        <v>70</v>
      </c>
      <c r="D179" s="872" t="s">
        <v>713</v>
      </c>
      <c r="E179" s="874">
        <v>2</v>
      </c>
      <c r="F179" s="876" t="s">
        <v>77</v>
      </c>
      <c r="G179" s="874">
        <v>2</v>
      </c>
      <c r="H179" s="874">
        <v>0</v>
      </c>
      <c r="I179" s="874">
        <v>0</v>
      </c>
      <c r="J179" s="920">
        <v>0</v>
      </c>
      <c r="K179" s="920">
        <v>0</v>
      </c>
      <c r="L179" s="920">
        <v>0</v>
      </c>
      <c r="M179" s="942" t="s">
        <v>661</v>
      </c>
      <c r="N179" s="576" t="s">
        <v>307</v>
      </c>
      <c r="O179" s="533">
        <v>0</v>
      </c>
      <c r="P179" s="534">
        <v>0</v>
      </c>
      <c r="Q179" s="534">
        <v>1</v>
      </c>
    </row>
    <row r="180" spans="1:17" ht="63.75" customHeight="1" outlineLevel="1">
      <c r="A180" s="909">
        <v>124</v>
      </c>
      <c r="B180" s="876"/>
      <c r="C180" s="1396" t="s">
        <v>754</v>
      </c>
      <c r="D180" s="872" t="s">
        <v>713</v>
      </c>
      <c r="E180" s="874">
        <v>13.4</v>
      </c>
      <c r="F180" s="876" t="s">
        <v>77</v>
      </c>
      <c r="G180" s="874">
        <v>13.4</v>
      </c>
      <c r="H180" s="874">
        <v>0</v>
      </c>
      <c r="I180" s="874">
        <v>0</v>
      </c>
      <c r="J180" s="920">
        <v>0</v>
      </c>
      <c r="K180" s="920">
        <v>0</v>
      </c>
      <c r="L180" s="920">
        <v>0</v>
      </c>
      <c r="M180" s="942" t="s">
        <v>791</v>
      </c>
      <c r="N180" s="576" t="s">
        <v>307</v>
      </c>
      <c r="O180" s="533">
        <v>0</v>
      </c>
      <c r="P180" s="534">
        <v>0</v>
      </c>
      <c r="Q180" s="534">
        <v>1</v>
      </c>
    </row>
    <row r="181" spans="1:17" ht="63.75" customHeight="1" outlineLevel="1">
      <c r="A181" s="909">
        <v>125</v>
      </c>
      <c r="B181" s="876"/>
      <c r="C181" s="1107" t="s">
        <v>755</v>
      </c>
      <c r="D181" s="872" t="s">
        <v>713</v>
      </c>
      <c r="E181" s="874">
        <v>10.199999999999999</v>
      </c>
      <c r="F181" s="876" t="s">
        <v>77</v>
      </c>
      <c r="G181" s="874">
        <v>10.199999999999999</v>
      </c>
      <c r="H181" s="874">
        <v>0</v>
      </c>
      <c r="I181" s="874">
        <v>0</v>
      </c>
      <c r="J181" s="920">
        <v>0</v>
      </c>
      <c r="K181" s="920">
        <v>0</v>
      </c>
      <c r="L181" s="920">
        <v>0</v>
      </c>
      <c r="M181" s="942" t="s">
        <v>646</v>
      </c>
      <c r="N181" s="576" t="s">
        <v>307</v>
      </c>
      <c r="O181" s="533">
        <v>0</v>
      </c>
      <c r="P181" s="534">
        <v>0</v>
      </c>
      <c r="Q181" s="534">
        <v>1</v>
      </c>
    </row>
    <row r="182" spans="1:17" ht="63.75" customHeight="1" outlineLevel="1">
      <c r="A182" s="909">
        <v>126</v>
      </c>
      <c r="B182" s="876"/>
      <c r="C182" s="1396" t="s">
        <v>666</v>
      </c>
      <c r="D182" s="872" t="s">
        <v>713</v>
      </c>
      <c r="E182" s="874">
        <v>2</v>
      </c>
      <c r="F182" s="876" t="s">
        <v>77</v>
      </c>
      <c r="G182" s="874">
        <v>2</v>
      </c>
      <c r="H182" s="874">
        <v>0</v>
      </c>
      <c r="I182" s="874">
        <v>0</v>
      </c>
      <c r="J182" s="920">
        <v>0</v>
      </c>
      <c r="K182" s="920">
        <v>0.2</v>
      </c>
      <c r="L182" s="920">
        <v>0.75</v>
      </c>
      <c r="M182" s="942" t="s">
        <v>667</v>
      </c>
      <c r="N182" s="576" t="s">
        <v>307</v>
      </c>
      <c r="O182" s="533">
        <v>0</v>
      </c>
      <c r="P182" s="534">
        <v>0</v>
      </c>
      <c r="Q182" s="534">
        <v>1</v>
      </c>
    </row>
    <row r="183" spans="1:17" ht="63.75" customHeight="1" outlineLevel="1">
      <c r="A183" s="909">
        <v>127</v>
      </c>
      <c r="B183" s="876"/>
      <c r="C183" s="1397" t="s">
        <v>752</v>
      </c>
      <c r="D183" s="872" t="s">
        <v>714</v>
      </c>
      <c r="E183" s="874">
        <v>10</v>
      </c>
      <c r="F183" s="876" t="s">
        <v>77</v>
      </c>
      <c r="G183" s="874">
        <v>10</v>
      </c>
      <c r="H183" s="874">
        <v>0</v>
      </c>
      <c r="I183" s="874">
        <v>0</v>
      </c>
      <c r="J183" s="920">
        <v>0</v>
      </c>
      <c r="K183" s="920">
        <v>0</v>
      </c>
      <c r="L183" s="920">
        <v>0</v>
      </c>
      <c r="M183" s="942" t="s">
        <v>791</v>
      </c>
      <c r="N183" s="576" t="s">
        <v>307</v>
      </c>
      <c r="O183" s="533">
        <v>0</v>
      </c>
      <c r="P183" s="534">
        <v>0</v>
      </c>
      <c r="Q183" s="534">
        <v>1</v>
      </c>
    </row>
    <row r="184" spans="1:17" ht="63.75" customHeight="1" outlineLevel="1">
      <c r="A184" s="909">
        <v>128</v>
      </c>
      <c r="B184" s="876"/>
      <c r="C184" s="1397" t="s">
        <v>729</v>
      </c>
      <c r="D184" s="872" t="s">
        <v>619</v>
      </c>
      <c r="E184" s="874">
        <v>10</v>
      </c>
      <c r="F184" s="876" t="s">
        <v>77</v>
      </c>
      <c r="G184" s="874">
        <v>10</v>
      </c>
      <c r="H184" s="874">
        <v>0</v>
      </c>
      <c r="I184" s="874">
        <v>0</v>
      </c>
      <c r="J184" s="920">
        <v>0</v>
      </c>
      <c r="K184" s="920">
        <v>0</v>
      </c>
      <c r="L184" s="920">
        <v>0</v>
      </c>
      <c r="M184" s="942" t="s">
        <v>649</v>
      </c>
      <c r="N184" s="576" t="s">
        <v>307</v>
      </c>
      <c r="O184" s="533">
        <v>0</v>
      </c>
      <c r="P184" s="534">
        <v>0</v>
      </c>
      <c r="Q184" s="534">
        <v>1</v>
      </c>
    </row>
    <row r="185" spans="1:17" ht="63" customHeight="1" outlineLevel="1">
      <c r="A185" s="909">
        <v>129</v>
      </c>
      <c r="B185" s="876"/>
      <c r="C185" s="1398"/>
      <c r="D185" s="872" t="s">
        <v>711</v>
      </c>
      <c r="E185" s="874">
        <v>23.8</v>
      </c>
      <c r="F185" s="876" t="s">
        <v>77</v>
      </c>
      <c r="G185" s="874">
        <v>23.8</v>
      </c>
      <c r="H185" s="874">
        <v>0</v>
      </c>
      <c r="I185" s="874">
        <v>0</v>
      </c>
      <c r="J185" s="920">
        <v>0</v>
      </c>
      <c r="K185" s="920">
        <v>0</v>
      </c>
      <c r="L185" s="920">
        <v>0</v>
      </c>
      <c r="M185" s="942" t="s">
        <v>646</v>
      </c>
      <c r="N185" s="576" t="s">
        <v>307</v>
      </c>
      <c r="O185" s="533">
        <v>0</v>
      </c>
      <c r="P185" s="534">
        <v>0</v>
      </c>
      <c r="Q185" s="534">
        <v>1</v>
      </c>
    </row>
    <row r="186" spans="1:17" ht="75" outlineLevel="1">
      <c r="A186" s="909">
        <v>130</v>
      </c>
      <c r="B186" s="876"/>
      <c r="C186" s="1396" t="s">
        <v>8</v>
      </c>
      <c r="D186" s="872" t="s">
        <v>711</v>
      </c>
      <c r="E186" s="874">
        <v>13.1</v>
      </c>
      <c r="F186" s="876" t="s">
        <v>77</v>
      </c>
      <c r="G186" s="874">
        <v>13.1</v>
      </c>
      <c r="H186" s="874">
        <v>0</v>
      </c>
      <c r="I186" s="874">
        <v>0</v>
      </c>
      <c r="J186" s="920">
        <v>0</v>
      </c>
      <c r="K186" s="920">
        <v>0</v>
      </c>
      <c r="L186" s="920">
        <v>0</v>
      </c>
      <c r="M186" s="942" t="s">
        <v>796</v>
      </c>
      <c r="N186" s="576" t="s">
        <v>307</v>
      </c>
      <c r="O186" s="533">
        <v>0</v>
      </c>
      <c r="P186" s="534">
        <v>0</v>
      </c>
      <c r="Q186" s="534">
        <v>1</v>
      </c>
    </row>
    <row r="187" spans="1:17" ht="60.75" customHeight="1" outlineLevel="1">
      <c r="A187" s="909">
        <v>131</v>
      </c>
      <c r="B187" s="876"/>
      <c r="C187" s="1396" t="s">
        <v>814</v>
      </c>
      <c r="D187" s="872" t="s">
        <v>642</v>
      </c>
      <c r="E187" s="874">
        <v>3</v>
      </c>
      <c r="F187" s="876" t="s">
        <v>77</v>
      </c>
      <c r="G187" s="874">
        <v>3</v>
      </c>
      <c r="H187" s="874">
        <v>0</v>
      </c>
      <c r="I187" s="874">
        <v>0</v>
      </c>
      <c r="J187" s="920">
        <v>0</v>
      </c>
      <c r="K187" s="920">
        <v>0.3</v>
      </c>
      <c r="L187" s="920">
        <v>0.6</v>
      </c>
      <c r="M187" s="942" t="s">
        <v>791</v>
      </c>
      <c r="N187" s="576" t="s">
        <v>307</v>
      </c>
      <c r="O187" s="533">
        <v>0</v>
      </c>
      <c r="P187" s="534">
        <v>0</v>
      </c>
      <c r="Q187" s="534">
        <v>1</v>
      </c>
    </row>
    <row r="188" spans="1:17" ht="63" customHeight="1" outlineLevel="1">
      <c r="A188" s="909">
        <v>132</v>
      </c>
      <c r="B188" s="876"/>
      <c r="C188" s="965" t="s">
        <v>33</v>
      </c>
      <c r="D188" s="872" t="s">
        <v>642</v>
      </c>
      <c r="E188" s="874">
        <v>6</v>
      </c>
      <c r="F188" s="876" t="s">
        <v>77</v>
      </c>
      <c r="G188" s="874">
        <v>6</v>
      </c>
      <c r="H188" s="874">
        <v>0</v>
      </c>
      <c r="I188" s="874">
        <v>0</v>
      </c>
      <c r="J188" s="920">
        <v>0</v>
      </c>
      <c r="K188" s="920">
        <v>0.15</v>
      </c>
      <c r="L188" s="920">
        <v>2.5</v>
      </c>
      <c r="M188" s="942" t="s">
        <v>649</v>
      </c>
      <c r="N188" s="576" t="s">
        <v>307</v>
      </c>
      <c r="O188" s="533">
        <v>0</v>
      </c>
      <c r="P188" s="534">
        <v>0</v>
      </c>
      <c r="Q188" s="534">
        <v>1</v>
      </c>
    </row>
    <row r="189" spans="1:17" ht="12" customHeight="1" outlineLevel="1">
      <c r="A189" s="909"/>
      <c r="B189" s="954"/>
      <c r="C189" s="1033"/>
      <c r="D189" s="872"/>
      <c r="E189" s="874"/>
      <c r="F189" s="876"/>
      <c r="G189" s="874"/>
      <c r="H189" s="874"/>
      <c r="I189" s="874"/>
      <c r="J189" s="920"/>
      <c r="K189" s="920"/>
      <c r="L189" s="920"/>
      <c r="M189" s="942"/>
      <c r="N189" s="533"/>
      <c r="O189" s="533">
        <v>0</v>
      </c>
    </row>
    <row r="190" spans="1:17" ht="15.75" customHeight="1" outlineLevel="1" thickBot="1">
      <c r="A190" s="1484" t="s">
        <v>109</v>
      </c>
      <c r="B190" s="1485"/>
      <c r="C190" s="1485"/>
      <c r="D190" s="981"/>
      <c r="E190" s="991"/>
      <c r="F190" s="981"/>
      <c r="G190" s="991">
        <v>107.49999999999999</v>
      </c>
      <c r="H190" s="991">
        <v>0</v>
      </c>
      <c r="I190" s="991">
        <v>0</v>
      </c>
      <c r="J190" s="992">
        <v>0</v>
      </c>
      <c r="K190" s="992">
        <v>0.75000000000000011</v>
      </c>
      <c r="L190" s="992">
        <v>4.25</v>
      </c>
      <c r="M190" s="984"/>
      <c r="N190" s="533"/>
      <c r="O190" s="533">
        <v>0</v>
      </c>
    </row>
    <row r="191" spans="1:17" ht="25.5" customHeight="1" outlineLevel="1" thickBot="1">
      <c r="A191" s="1391"/>
      <c r="B191" s="1392" t="s">
        <v>308</v>
      </c>
      <c r="C191" s="1381" t="s">
        <v>307</v>
      </c>
      <c r="D191" s="998"/>
      <c r="E191" s="998"/>
      <c r="F191" s="997"/>
      <c r="G191" s="998">
        <v>166.67043999999999</v>
      </c>
      <c r="H191" s="998">
        <v>21.490004679999998</v>
      </c>
      <c r="I191" s="998">
        <v>13.935345320000001</v>
      </c>
      <c r="J191" s="999">
        <v>13.027149999999999</v>
      </c>
      <c r="K191" s="999">
        <v>6.0285000000000002</v>
      </c>
      <c r="L191" s="999">
        <v>9.25</v>
      </c>
      <c r="M191" s="1027"/>
      <c r="N191" s="533"/>
      <c r="O191" s="533">
        <v>1</v>
      </c>
      <c r="P191" s="1104">
        <v>15</v>
      </c>
      <c r="Q191" s="1104">
        <v>13</v>
      </c>
    </row>
    <row r="192" spans="1:17" ht="15.75" customHeight="1" outlineLevel="1" thickBot="1">
      <c r="A192" s="911"/>
      <c r="B192" s="985"/>
      <c r="C192" s="1338"/>
      <c r="D192" s="960"/>
      <c r="E192" s="986"/>
      <c r="F192" s="547"/>
      <c r="G192" s="542"/>
      <c r="H192" s="552"/>
      <c r="I192" s="542"/>
      <c r="J192" s="552"/>
      <c r="K192" s="552"/>
      <c r="L192" s="552"/>
      <c r="M192" s="846"/>
      <c r="N192" s="533"/>
      <c r="O192" s="533">
        <v>0</v>
      </c>
    </row>
    <row r="193" spans="1:19" ht="23.25" customHeight="1" thickBot="1">
      <c r="A193" s="1474" t="s">
        <v>638</v>
      </c>
      <c r="B193" s="1475"/>
      <c r="C193" s="1475"/>
      <c r="D193" s="994"/>
      <c r="E193" s="994"/>
      <c r="F193" s="994"/>
      <c r="G193" s="935">
        <v>107.47168513</v>
      </c>
      <c r="H193" s="935">
        <v>51.613705230000001</v>
      </c>
      <c r="I193" s="935">
        <v>0.18753990000000087</v>
      </c>
      <c r="J193" s="936">
        <v>1.675908</v>
      </c>
      <c r="K193" s="936">
        <v>3.6891249999999998</v>
      </c>
      <c r="L193" s="936">
        <v>0.48496700000000004</v>
      </c>
      <c r="M193" s="948"/>
      <c r="N193" s="533"/>
      <c r="O193" s="533">
        <v>0</v>
      </c>
    </row>
    <row r="194" spans="1:19" ht="21.75" customHeight="1" outlineLevel="1">
      <c r="A194" s="1540" t="s">
        <v>718</v>
      </c>
      <c r="B194" s="1541"/>
      <c r="C194" s="1541"/>
      <c r="D194" s="1399"/>
      <c r="E194" s="1399"/>
      <c r="F194" s="1399"/>
      <c r="G194" s="1399"/>
      <c r="H194" s="1399"/>
      <c r="I194" s="1399"/>
      <c r="J194" s="1400"/>
      <c r="K194" s="1400"/>
      <c r="L194" s="1400"/>
      <c r="M194" s="1039"/>
      <c r="N194" s="533"/>
      <c r="O194" s="533">
        <v>0</v>
      </c>
    </row>
    <row r="195" spans="1:19" ht="48.75" customHeight="1" outlineLevel="1">
      <c r="A195" s="1401">
        <v>133</v>
      </c>
      <c r="B195" s="873" t="s">
        <v>677</v>
      </c>
      <c r="C195" s="943" t="s">
        <v>773</v>
      </c>
      <c r="D195" s="873" t="s">
        <v>303</v>
      </c>
      <c r="E195" s="874">
        <v>4</v>
      </c>
      <c r="F195" s="1469" t="s">
        <v>76</v>
      </c>
      <c r="G195" s="874">
        <v>5.6704400000000001</v>
      </c>
      <c r="H195" s="874">
        <v>0</v>
      </c>
      <c r="I195" s="874">
        <v>0</v>
      </c>
      <c r="J195" s="920">
        <v>1.675908</v>
      </c>
      <c r="K195" s="920">
        <v>3.5391249999999999</v>
      </c>
      <c r="L195" s="920">
        <v>0.28496700000000003</v>
      </c>
      <c r="M195" s="942" t="s">
        <v>648</v>
      </c>
      <c r="N195" s="576" t="s">
        <v>638</v>
      </c>
      <c r="O195" s="533">
        <v>0</v>
      </c>
      <c r="P195" s="534">
        <v>1</v>
      </c>
      <c r="Q195" s="534">
        <v>0</v>
      </c>
    </row>
    <row r="196" spans="1:19" ht="75" customHeight="1" outlineLevel="1">
      <c r="A196" s="1401">
        <v>134</v>
      </c>
      <c r="B196" s="873" t="s">
        <v>64</v>
      </c>
      <c r="C196" s="1042" t="s">
        <v>641</v>
      </c>
      <c r="D196" s="873" t="s">
        <v>4</v>
      </c>
      <c r="E196" s="874">
        <v>40</v>
      </c>
      <c r="F196" s="876" t="s">
        <v>77</v>
      </c>
      <c r="G196" s="874">
        <v>40</v>
      </c>
      <c r="H196" s="874">
        <v>20</v>
      </c>
      <c r="I196" s="874">
        <v>0</v>
      </c>
      <c r="J196" s="920">
        <v>0</v>
      </c>
      <c r="K196" s="920">
        <v>0</v>
      </c>
      <c r="L196" s="920">
        <v>0</v>
      </c>
      <c r="M196" s="942" t="s">
        <v>648</v>
      </c>
      <c r="N196" s="576" t="s">
        <v>638</v>
      </c>
      <c r="O196" s="533">
        <v>0</v>
      </c>
      <c r="P196" s="534">
        <v>1</v>
      </c>
      <c r="Q196" s="534">
        <v>0</v>
      </c>
    </row>
    <row r="197" spans="1:19" ht="49.5" customHeight="1" outlineLevel="1">
      <c r="A197" s="1401">
        <v>135</v>
      </c>
      <c r="B197" s="873" t="s">
        <v>20</v>
      </c>
      <c r="C197" s="1042" t="s">
        <v>693</v>
      </c>
      <c r="D197" s="873" t="s">
        <v>709</v>
      </c>
      <c r="E197" s="874">
        <v>22.433</v>
      </c>
      <c r="F197" s="1469" t="s">
        <v>76</v>
      </c>
      <c r="G197" s="874">
        <v>31.801245130000002</v>
      </c>
      <c r="H197" s="874">
        <v>31.613705230000001</v>
      </c>
      <c r="I197" s="874">
        <v>0.18753990000000087</v>
      </c>
      <c r="J197" s="920">
        <v>0</v>
      </c>
      <c r="K197" s="920">
        <v>0</v>
      </c>
      <c r="L197" s="920">
        <v>0</v>
      </c>
      <c r="M197" s="942" t="s">
        <v>648</v>
      </c>
      <c r="N197" s="576" t="s">
        <v>638</v>
      </c>
      <c r="O197" s="533">
        <v>1</v>
      </c>
      <c r="P197" s="534">
        <v>1</v>
      </c>
      <c r="Q197" s="534">
        <v>0</v>
      </c>
    </row>
    <row r="198" spans="1:19" ht="15.75" customHeight="1" outlineLevel="1">
      <c r="A198" s="908"/>
      <c r="B198" s="872"/>
      <c r="C198" s="872"/>
      <c r="D198" s="872"/>
      <c r="E198" s="872"/>
      <c r="F198" s="872"/>
      <c r="G198" s="872"/>
      <c r="H198" s="872"/>
      <c r="I198" s="872"/>
      <c r="J198" s="941"/>
      <c r="K198" s="941"/>
      <c r="L198" s="941"/>
      <c r="M198" s="942"/>
      <c r="N198" s="533"/>
      <c r="O198" s="533">
        <v>0</v>
      </c>
    </row>
    <row r="199" spans="1:19" ht="15.75" customHeight="1" outlineLevel="1">
      <c r="A199" s="1518" t="s">
        <v>108</v>
      </c>
      <c r="B199" s="1519"/>
      <c r="C199" s="1519"/>
      <c r="D199" s="872"/>
      <c r="E199" s="874"/>
      <c r="F199" s="872"/>
      <c r="G199" s="874">
        <v>77.471685129999997</v>
      </c>
      <c r="H199" s="874">
        <v>51.613705230000001</v>
      </c>
      <c r="I199" s="874">
        <v>0.18753990000000087</v>
      </c>
      <c r="J199" s="920">
        <v>1.675908</v>
      </c>
      <c r="K199" s="920">
        <v>3.5391249999999999</v>
      </c>
      <c r="L199" s="920">
        <v>0.28496700000000003</v>
      </c>
      <c r="M199" s="942"/>
      <c r="N199" s="533"/>
      <c r="O199" s="533">
        <v>0</v>
      </c>
      <c r="P199" s="1104">
        <v>3</v>
      </c>
      <c r="Q199" s="1104">
        <v>0</v>
      </c>
      <c r="R199" s="1104">
        <v>0</v>
      </c>
    </row>
    <row r="200" spans="1:19" ht="15.75" customHeight="1" outlineLevel="1">
      <c r="A200" s="1518" t="s">
        <v>719</v>
      </c>
      <c r="B200" s="1519"/>
      <c r="C200" s="1519"/>
      <c r="D200" s="872"/>
      <c r="E200" s="874"/>
      <c r="F200" s="872"/>
      <c r="G200" s="874"/>
      <c r="H200" s="874"/>
      <c r="I200" s="874"/>
      <c r="J200" s="920"/>
      <c r="K200" s="920"/>
      <c r="L200" s="920"/>
      <c r="M200" s="942"/>
      <c r="N200" s="533"/>
      <c r="O200" s="533">
        <v>0</v>
      </c>
    </row>
    <row r="201" spans="1:19" ht="65.25" customHeight="1" outlineLevel="1">
      <c r="A201" s="909">
        <v>136</v>
      </c>
      <c r="B201" s="876"/>
      <c r="C201" s="1042" t="s">
        <v>756</v>
      </c>
      <c r="D201" s="872" t="s">
        <v>713</v>
      </c>
      <c r="E201" s="874">
        <v>10</v>
      </c>
      <c r="F201" s="876" t="s">
        <v>77</v>
      </c>
      <c r="G201" s="874">
        <v>10</v>
      </c>
      <c r="H201" s="874">
        <v>0</v>
      </c>
      <c r="I201" s="874">
        <v>0</v>
      </c>
      <c r="J201" s="920">
        <v>0</v>
      </c>
      <c r="K201" s="920">
        <v>0</v>
      </c>
      <c r="L201" s="920">
        <v>0</v>
      </c>
      <c r="M201" s="942" t="s">
        <v>619</v>
      </c>
      <c r="N201" s="576" t="s">
        <v>638</v>
      </c>
      <c r="O201" s="533">
        <v>0</v>
      </c>
      <c r="P201" s="534">
        <v>0</v>
      </c>
      <c r="Q201" s="534">
        <v>1</v>
      </c>
    </row>
    <row r="202" spans="1:19" ht="63" customHeight="1" outlineLevel="1">
      <c r="A202" s="909">
        <v>137</v>
      </c>
      <c r="B202" s="876"/>
      <c r="C202" s="1402" t="s">
        <v>691</v>
      </c>
      <c r="D202" s="872" t="s">
        <v>619</v>
      </c>
      <c r="E202" s="874">
        <v>5</v>
      </c>
      <c r="F202" s="876" t="s">
        <v>77</v>
      </c>
      <c r="G202" s="874">
        <v>5</v>
      </c>
      <c r="H202" s="874">
        <v>0</v>
      </c>
      <c r="I202" s="874">
        <v>0</v>
      </c>
      <c r="J202" s="920">
        <v>0</v>
      </c>
      <c r="K202" s="920">
        <v>0</v>
      </c>
      <c r="L202" s="920">
        <v>0</v>
      </c>
      <c r="M202" s="942" t="s">
        <v>648</v>
      </c>
      <c r="N202" s="576" t="s">
        <v>638</v>
      </c>
      <c r="O202" s="533">
        <v>0</v>
      </c>
      <c r="P202" s="534">
        <v>0</v>
      </c>
      <c r="Q202" s="534">
        <v>1</v>
      </c>
    </row>
    <row r="203" spans="1:19" ht="63" customHeight="1" outlineLevel="1">
      <c r="A203" s="909">
        <v>138</v>
      </c>
      <c r="B203" s="876"/>
      <c r="C203" s="1402" t="s">
        <v>692</v>
      </c>
      <c r="D203" s="872" t="s">
        <v>619</v>
      </c>
      <c r="E203" s="874">
        <v>5</v>
      </c>
      <c r="F203" s="876" t="s">
        <v>77</v>
      </c>
      <c r="G203" s="874">
        <v>5</v>
      </c>
      <c r="H203" s="874">
        <v>0</v>
      </c>
      <c r="I203" s="874">
        <v>0</v>
      </c>
      <c r="J203" s="920">
        <v>0</v>
      </c>
      <c r="K203" s="920">
        <v>0</v>
      </c>
      <c r="L203" s="920">
        <v>0</v>
      </c>
      <c r="M203" s="942" t="s">
        <v>648</v>
      </c>
      <c r="N203" s="576" t="s">
        <v>638</v>
      </c>
      <c r="O203" s="533">
        <v>0</v>
      </c>
      <c r="P203" s="534">
        <v>0</v>
      </c>
      <c r="Q203" s="534">
        <v>1</v>
      </c>
    </row>
    <row r="204" spans="1:19" ht="63.75" customHeight="1" outlineLevel="1">
      <c r="A204" s="909">
        <v>139</v>
      </c>
      <c r="B204" s="876"/>
      <c r="C204" s="1042" t="s">
        <v>28</v>
      </c>
      <c r="D204" s="872" t="s">
        <v>619</v>
      </c>
      <c r="E204" s="874">
        <v>10</v>
      </c>
      <c r="F204" s="876" t="s">
        <v>77</v>
      </c>
      <c r="G204" s="874">
        <v>10</v>
      </c>
      <c r="H204" s="874">
        <v>0</v>
      </c>
      <c r="I204" s="874">
        <v>0</v>
      </c>
      <c r="J204" s="920">
        <v>0</v>
      </c>
      <c r="K204" s="920">
        <v>0.15</v>
      </c>
      <c r="L204" s="920">
        <v>0.2</v>
      </c>
      <c r="M204" s="942" t="s">
        <v>619</v>
      </c>
      <c r="N204" s="576" t="s">
        <v>638</v>
      </c>
      <c r="O204" s="533">
        <v>0</v>
      </c>
      <c r="P204" s="534">
        <v>0</v>
      </c>
      <c r="Q204" s="534">
        <v>1</v>
      </c>
    </row>
    <row r="205" spans="1:19" ht="15.75" customHeight="1" outlineLevel="1">
      <c r="A205" s="909"/>
      <c r="B205" s="954"/>
      <c r="C205" s="1033"/>
      <c r="D205" s="872"/>
      <c r="E205" s="874"/>
      <c r="F205" s="876"/>
      <c r="G205" s="874"/>
      <c r="H205" s="874"/>
      <c r="I205" s="874"/>
      <c r="J205" s="920"/>
      <c r="K205" s="920"/>
      <c r="L205" s="920"/>
      <c r="M205" s="942"/>
      <c r="N205" s="533"/>
      <c r="O205" s="533">
        <v>0</v>
      </c>
    </row>
    <row r="206" spans="1:19" ht="15.75" customHeight="1" outlineLevel="1" thickBot="1">
      <c r="A206" s="1484" t="s">
        <v>109</v>
      </c>
      <c r="B206" s="1485"/>
      <c r="C206" s="1485"/>
      <c r="D206" s="981"/>
      <c r="E206" s="991"/>
      <c r="F206" s="981"/>
      <c r="G206" s="991">
        <v>30</v>
      </c>
      <c r="H206" s="991">
        <v>0</v>
      </c>
      <c r="I206" s="991">
        <v>0</v>
      </c>
      <c r="J206" s="992">
        <v>0</v>
      </c>
      <c r="K206" s="992">
        <v>0.15</v>
      </c>
      <c r="L206" s="992">
        <v>0.2</v>
      </c>
      <c r="M206" s="984"/>
      <c r="N206" s="533"/>
      <c r="O206" s="533">
        <v>0</v>
      </c>
      <c r="P206" s="534">
        <v>0</v>
      </c>
      <c r="Q206" s="534">
        <v>4</v>
      </c>
      <c r="R206" s="534">
        <v>0</v>
      </c>
    </row>
    <row r="207" spans="1:19" ht="22.5" customHeight="1" outlineLevel="1" thickBot="1">
      <c r="A207" s="1569" t="s">
        <v>308</v>
      </c>
      <c r="B207" s="1570"/>
      <c r="C207" s="997" t="s">
        <v>638</v>
      </c>
      <c r="D207" s="1403"/>
      <c r="E207" s="996"/>
      <c r="F207" s="997"/>
      <c r="G207" s="998">
        <v>107.47168513</v>
      </c>
      <c r="H207" s="998">
        <v>51.613705230000001</v>
      </c>
      <c r="I207" s="998">
        <v>0.18753990000000087</v>
      </c>
      <c r="J207" s="999">
        <v>1.675908</v>
      </c>
      <c r="K207" s="999">
        <v>3.6891249999999998</v>
      </c>
      <c r="L207" s="999">
        <v>0.48496700000000004</v>
      </c>
      <c r="M207" s="1000"/>
      <c r="N207" s="533"/>
      <c r="O207" s="533">
        <v>1</v>
      </c>
      <c r="P207" s="1105">
        <v>3</v>
      </c>
      <c r="Q207" s="1105">
        <v>4</v>
      </c>
      <c r="R207" s="1105">
        <v>0</v>
      </c>
      <c r="S207" s="1105"/>
    </row>
    <row r="208" spans="1:19" ht="17.25" customHeight="1" outlineLevel="1" thickBot="1">
      <c r="A208" s="1404"/>
      <c r="B208" s="974"/>
      <c r="C208" s="1066"/>
      <c r="D208" s="1064"/>
      <c r="E208" s="1405"/>
      <c r="F208" s="1066"/>
      <c r="G208" s="975"/>
      <c r="H208" s="975"/>
      <c r="I208" s="975"/>
      <c r="J208" s="976"/>
      <c r="K208" s="976"/>
      <c r="L208" s="976"/>
      <c r="M208" s="1045"/>
      <c r="N208" s="533"/>
      <c r="O208" s="533"/>
      <c r="P208" s="1105"/>
      <c r="Q208" s="1105"/>
      <c r="R208" s="1105"/>
      <c r="S208" s="1105"/>
    </row>
    <row r="209" spans="1:19" ht="37.5" customHeight="1" outlineLevel="1" thickBot="1">
      <c r="A209" s="1571" t="s">
        <v>634</v>
      </c>
      <c r="B209" s="1572"/>
      <c r="C209" s="1572"/>
      <c r="D209" s="1003"/>
      <c r="E209" s="1046"/>
      <c r="F209" s="725"/>
      <c r="G209" s="1047">
        <v>0.9</v>
      </c>
      <c r="H209" s="1047">
        <v>0</v>
      </c>
      <c r="I209" s="1047">
        <v>0</v>
      </c>
      <c r="J209" s="1047">
        <v>0.6</v>
      </c>
      <c r="K209" s="1047">
        <v>0</v>
      </c>
      <c r="L209" s="1047">
        <v>0</v>
      </c>
      <c r="M209" s="1048"/>
      <c r="N209" s="533"/>
      <c r="O209" s="533"/>
      <c r="P209" s="1105"/>
      <c r="Q209" s="1105"/>
      <c r="R209" s="1105"/>
      <c r="S209" s="1105"/>
    </row>
    <row r="210" spans="1:19" ht="27.75" customHeight="1" outlineLevel="1">
      <c r="A210" s="1509" t="s">
        <v>718</v>
      </c>
      <c r="B210" s="1510"/>
      <c r="C210" s="1510"/>
      <c r="D210" s="1049"/>
      <c r="E210" s="1050"/>
      <c r="F210" s="1051"/>
      <c r="G210" s="1052"/>
      <c r="H210" s="1052"/>
      <c r="I210" s="1052"/>
      <c r="J210" s="1053"/>
      <c r="K210" s="1053"/>
      <c r="L210" s="1054"/>
      <c r="M210" s="1045"/>
      <c r="N210" s="533"/>
      <c r="O210" s="533"/>
      <c r="P210" s="1105"/>
      <c r="Q210" s="1105"/>
      <c r="R210" s="1105"/>
      <c r="S210" s="1105"/>
    </row>
    <row r="212" spans="1:19" ht="76.5" customHeight="1" outlineLevel="1">
      <c r="A212" s="909">
        <v>140</v>
      </c>
      <c r="B212" s="954" t="s">
        <v>31</v>
      </c>
      <c r="C212" s="1042" t="s">
        <v>30</v>
      </c>
      <c r="D212" s="872" t="s">
        <v>303</v>
      </c>
      <c r="E212" s="874">
        <v>0.9</v>
      </c>
      <c r="F212" s="876" t="s">
        <v>77</v>
      </c>
      <c r="G212" s="874">
        <v>0.9</v>
      </c>
      <c r="H212" s="874">
        <v>0</v>
      </c>
      <c r="I212" s="874">
        <v>0</v>
      </c>
      <c r="J212" s="920">
        <v>0.6</v>
      </c>
      <c r="K212" s="920">
        <v>0</v>
      </c>
      <c r="L212" s="920">
        <v>0</v>
      </c>
      <c r="M212" s="942" t="s">
        <v>643</v>
      </c>
      <c r="N212" s="533" t="s">
        <v>634</v>
      </c>
      <c r="O212" s="533">
        <v>0</v>
      </c>
      <c r="P212" s="1105">
        <v>1</v>
      </c>
      <c r="Q212" s="1105"/>
      <c r="R212" s="1105"/>
      <c r="S212" s="1105"/>
    </row>
    <row r="213" spans="1:19" ht="14.25" customHeight="1" outlineLevel="1">
      <c r="A213" s="914"/>
      <c r="B213" s="1055"/>
      <c r="C213" s="1056"/>
      <c r="D213" s="1057"/>
      <c r="E213" s="1058"/>
      <c r="F213" s="1059"/>
      <c r="G213" s="1060"/>
      <c r="H213" s="1060"/>
      <c r="I213" s="1060"/>
      <c r="J213" s="1061"/>
      <c r="K213" s="1061"/>
      <c r="L213" s="1062"/>
      <c r="M213" s="1045"/>
      <c r="N213" s="533"/>
      <c r="O213" s="533"/>
      <c r="P213" s="1105"/>
      <c r="Q213" s="1105"/>
      <c r="R213" s="1105"/>
      <c r="S213" s="1105"/>
    </row>
    <row r="214" spans="1:19" ht="33.75" customHeight="1" outlineLevel="1" thickBot="1">
      <c r="A214" s="1573" t="s">
        <v>108</v>
      </c>
      <c r="B214" s="1520"/>
      <c r="C214" s="1520"/>
      <c r="D214" s="981"/>
      <c r="E214" s="991"/>
      <c r="F214" s="981"/>
      <c r="G214" s="991">
        <v>0.9</v>
      </c>
      <c r="H214" s="991">
        <v>0</v>
      </c>
      <c r="I214" s="991">
        <v>0</v>
      </c>
      <c r="J214" s="991">
        <v>0.6</v>
      </c>
      <c r="K214" s="991">
        <v>0</v>
      </c>
      <c r="L214" s="991">
        <v>0</v>
      </c>
      <c r="M214" s="1031"/>
      <c r="N214" s="533"/>
      <c r="O214" s="533"/>
      <c r="P214" s="1105"/>
      <c r="Q214" s="1105"/>
      <c r="R214" s="1105"/>
      <c r="S214" s="1105"/>
    </row>
    <row r="215" spans="1:19" ht="44.25" customHeight="1" outlineLevel="1" thickBot="1">
      <c r="A215" s="913"/>
      <c r="B215" s="945" t="s">
        <v>308</v>
      </c>
      <c r="C215" s="1063" t="s">
        <v>634</v>
      </c>
      <c r="D215" s="1043"/>
      <c r="E215" s="1044"/>
      <c r="F215" s="993"/>
      <c r="G215" s="946">
        <v>0.9</v>
      </c>
      <c r="H215" s="946">
        <v>0</v>
      </c>
      <c r="I215" s="946">
        <v>0</v>
      </c>
      <c r="J215" s="947">
        <v>0.6</v>
      </c>
      <c r="K215" s="947">
        <v>0</v>
      </c>
      <c r="L215" s="947">
        <v>0</v>
      </c>
      <c r="M215" s="1048"/>
      <c r="N215" s="533"/>
      <c r="O215" s="533"/>
      <c r="P215" s="1105">
        <v>2</v>
      </c>
      <c r="Q215" s="1105">
        <v>0</v>
      </c>
      <c r="R215" s="1105"/>
      <c r="S215" s="1105"/>
    </row>
    <row r="216" spans="1:19" ht="27.75" customHeight="1" outlineLevel="1" thickBot="1">
      <c r="A216" s="1503"/>
      <c r="B216" s="1504"/>
      <c r="C216" s="1504"/>
      <c r="D216" s="1064"/>
      <c r="E216" s="1065"/>
      <c r="F216" s="1066"/>
      <c r="G216" s="975"/>
      <c r="H216" s="975"/>
      <c r="I216" s="975"/>
      <c r="J216" s="976"/>
      <c r="K216" s="976"/>
      <c r="L216" s="976"/>
      <c r="M216" s="1067"/>
      <c r="N216" s="533"/>
      <c r="O216" s="533">
        <v>0</v>
      </c>
    </row>
    <row r="217" spans="1:19" ht="30" customHeight="1" thickBot="1">
      <c r="A217" s="1474" t="s">
        <v>619</v>
      </c>
      <c r="B217" s="1475"/>
      <c r="C217" s="1475"/>
      <c r="D217" s="994"/>
      <c r="E217" s="994"/>
      <c r="F217" s="994"/>
      <c r="G217" s="935">
        <v>65</v>
      </c>
      <c r="H217" s="935">
        <v>0</v>
      </c>
      <c r="I217" s="935">
        <v>0</v>
      </c>
      <c r="J217" s="936">
        <v>0</v>
      </c>
      <c r="K217" s="936">
        <v>0</v>
      </c>
      <c r="L217" s="936">
        <v>0</v>
      </c>
      <c r="M217" s="948"/>
      <c r="N217" s="533"/>
      <c r="O217" s="533">
        <v>0</v>
      </c>
    </row>
    <row r="218" spans="1:19" ht="15" hidden="1" customHeight="1" outlineLevel="1">
      <c r="A218" s="1506" t="s">
        <v>718</v>
      </c>
      <c r="B218" s="1507"/>
      <c r="C218" s="1507"/>
      <c r="D218" s="718"/>
      <c r="E218" s="718"/>
      <c r="F218" s="718"/>
      <c r="G218" s="718"/>
      <c r="H218" s="718"/>
      <c r="I218" s="718"/>
      <c r="J218" s="1068"/>
      <c r="K218" s="1068"/>
      <c r="L218" s="1068"/>
      <c r="M218" s="846"/>
      <c r="N218" s="533"/>
      <c r="O218" s="533">
        <v>0</v>
      </c>
    </row>
    <row r="219" spans="1:19" ht="25.5" hidden="1" customHeight="1" outlineLevel="1">
      <c r="A219" s="556"/>
      <c r="B219" s="557" t="s">
        <v>280</v>
      </c>
      <c r="C219" s="1406" t="s">
        <v>281</v>
      </c>
      <c r="D219" s="569" t="s">
        <v>288</v>
      </c>
      <c r="E219" s="542">
        <v>0</v>
      </c>
      <c r="F219" s="547" t="s">
        <v>287</v>
      </c>
      <c r="G219" s="542">
        <v>0</v>
      </c>
      <c r="H219" s="542">
        <v>0</v>
      </c>
      <c r="I219" s="542">
        <v>0</v>
      </c>
      <c r="J219" s="552">
        <v>0</v>
      </c>
      <c r="K219" s="552">
        <v>0</v>
      </c>
      <c r="L219" s="552">
        <v>0</v>
      </c>
      <c r="M219" s="533" t="e">
        <v>#N/A</v>
      </c>
      <c r="N219" s="576" t="s">
        <v>289</v>
      </c>
      <c r="O219" s="533">
        <v>0</v>
      </c>
    </row>
    <row r="220" spans="1:19" ht="30" hidden="1" customHeight="1" outlineLevel="1">
      <c r="A220" s="915"/>
      <c r="B220" s="531"/>
      <c r="C220" s="531"/>
      <c r="D220" s="531"/>
      <c r="E220" s="531"/>
      <c r="F220" s="531"/>
      <c r="G220" s="531"/>
      <c r="H220" s="531"/>
      <c r="I220" s="531"/>
      <c r="J220" s="1069"/>
      <c r="K220" s="1069"/>
      <c r="L220" s="1069"/>
      <c r="M220" s="533"/>
      <c r="N220" s="533"/>
      <c r="O220" s="533">
        <v>0</v>
      </c>
    </row>
    <row r="221" spans="1:19" ht="15" hidden="1" customHeight="1" outlineLevel="1">
      <c r="A221" s="1492" t="s">
        <v>726</v>
      </c>
      <c r="B221" s="1493"/>
      <c r="C221" s="1493"/>
      <c r="D221" s="1070"/>
      <c r="E221" s="532"/>
      <c r="F221" s="565"/>
      <c r="G221" s="540">
        <v>0</v>
      </c>
      <c r="H221" s="540">
        <v>0</v>
      </c>
      <c r="I221" s="540">
        <v>0</v>
      </c>
      <c r="J221" s="543">
        <v>0</v>
      </c>
      <c r="K221" s="543">
        <v>0</v>
      </c>
      <c r="L221" s="543">
        <v>0</v>
      </c>
      <c r="M221" s="533"/>
      <c r="N221" s="533"/>
      <c r="O221" s="533">
        <v>0</v>
      </c>
    </row>
    <row r="222" spans="1:19" ht="39.75" customHeight="1" outlineLevel="1">
      <c r="A222" s="1482" t="s">
        <v>719</v>
      </c>
      <c r="B222" s="1483"/>
      <c r="C222" s="1483"/>
      <c r="D222" s="1071"/>
      <c r="E222" s="938"/>
      <c r="F222" s="1071"/>
      <c r="G222" s="1072"/>
      <c r="H222" s="938"/>
      <c r="I222" s="938"/>
      <c r="J222" s="940"/>
      <c r="K222" s="940"/>
      <c r="L222" s="940"/>
      <c r="M222" s="1073"/>
      <c r="N222" s="533"/>
      <c r="O222" s="533">
        <v>0</v>
      </c>
    </row>
    <row r="223" spans="1:19" ht="69.75" customHeight="1" outlineLevel="1">
      <c r="A223" s="909">
        <v>141</v>
      </c>
      <c r="B223" s="954"/>
      <c r="C223" s="1042" t="s">
        <v>733</v>
      </c>
      <c r="D223" s="872" t="s">
        <v>710</v>
      </c>
      <c r="E223" s="874">
        <v>0</v>
      </c>
      <c r="F223" s="876" t="s">
        <v>75</v>
      </c>
      <c r="G223" s="874">
        <v>45</v>
      </c>
      <c r="H223" s="874">
        <v>0</v>
      </c>
      <c r="I223" s="874">
        <v>0</v>
      </c>
      <c r="J223" s="920">
        <v>0</v>
      </c>
      <c r="K223" s="920">
        <v>0</v>
      </c>
      <c r="L223" s="920">
        <v>0</v>
      </c>
      <c r="M223" s="942" t="s">
        <v>619</v>
      </c>
      <c r="N223" s="570" t="s">
        <v>619</v>
      </c>
      <c r="O223" s="533">
        <v>0</v>
      </c>
      <c r="Q223" s="534">
        <v>1</v>
      </c>
    </row>
    <row r="224" spans="1:19" ht="73.5" customHeight="1" outlineLevel="1">
      <c r="A224" s="909">
        <v>142</v>
      </c>
      <c r="B224" s="954"/>
      <c r="C224" s="875" t="s">
        <v>685</v>
      </c>
      <c r="D224" s="872" t="s">
        <v>710</v>
      </c>
      <c r="E224" s="874">
        <v>20</v>
      </c>
      <c r="F224" s="876" t="s">
        <v>77</v>
      </c>
      <c r="G224" s="874">
        <v>20</v>
      </c>
      <c r="H224" s="874">
        <v>0</v>
      </c>
      <c r="I224" s="874">
        <v>0</v>
      </c>
      <c r="J224" s="920">
        <v>0</v>
      </c>
      <c r="K224" s="920">
        <v>0</v>
      </c>
      <c r="L224" s="920">
        <v>0</v>
      </c>
      <c r="M224" s="942" t="s">
        <v>619</v>
      </c>
      <c r="N224" s="570" t="s">
        <v>619</v>
      </c>
      <c r="O224" s="533">
        <v>0</v>
      </c>
      <c r="Q224" s="534">
        <v>1</v>
      </c>
    </row>
    <row r="225" spans="1:17" ht="14.25" customHeight="1" outlineLevel="1">
      <c r="A225" s="909"/>
      <c r="B225" s="954"/>
      <c r="C225" s="1033"/>
      <c r="D225" s="872"/>
      <c r="E225" s="874"/>
      <c r="F225" s="876"/>
      <c r="G225" s="874"/>
      <c r="H225" s="874"/>
      <c r="I225" s="874"/>
      <c r="J225" s="920"/>
      <c r="K225" s="920"/>
      <c r="L225" s="920"/>
      <c r="M225" s="942"/>
      <c r="N225" s="533"/>
      <c r="O225" s="533">
        <v>0</v>
      </c>
    </row>
    <row r="226" spans="1:17" ht="38.25" customHeight="1" outlineLevel="1" thickBot="1">
      <c r="A226" s="1484" t="s">
        <v>109</v>
      </c>
      <c r="B226" s="1485"/>
      <c r="C226" s="1485"/>
      <c r="D226" s="981"/>
      <c r="E226" s="991"/>
      <c r="F226" s="981"/>
      <c r="G226" s="991">
        <v>65</v>
      </c>
      <c r="H226" s="991">
        <v>0</v>
      </c>
      <c r="I226" s="991">
        <v>0</v>
      </c>
      <c r="J226" s="992">
        <v>0</v>
      </c>
      <c r="K226" s="992">
        <v>0</v>
      </c>
      <c r="L226" s="992">
        <v>0</v>
      </c>
      <c r="M226" s="984"/>
      <c r="N226" s="533"/>
      <c r="O226" s="533">
        <v>0</v>
      </c>
    </row>
    <row r="227" spans="1:17" ht="34.5" customHeight="1" outlineLevel="1" thickBot="1">
      <c r="A227" s="913"/>
      <c r="B227" s="1378" t="s">
        <v>308</v>
      </c>
      <c r="C227" s="1217" t="s">
        <v>619</v>
      </c>
      <c r="D227" s="1162"/>
      <c r="E227" s="1264"/>
      <c r="F227" s="1164"/>
      <c r="G227" s="1407">
        <v>65</v>
      </c>
      <c r="H227" s="998">
        <v>0</v>
      </c>
      <c r="I227" s="998">
        <v>0</v>
      </c>
      <c r="J227" s="999">
        <v>0</v>
      </c>
      <c r="K227" s="999">
        <v>0</v>
      </c>
      <c r="L227" s="999">
        <v>0</v>
      </c>
      <c r="M227" s="1000"/>
      <c r="N227" s="533"/>
      <c r="O227" s="533">
        <v>1</v>
      </c>
      <c r="Q227" s="1104">
        <v>2</v>
      </c>
    </row>
    <row r="228" spans="1:17" ht="18.75" customHeight="1" outlineLevel="1" thickBot="1">
      <c r="A228" s="1591"/>
      <c r="B228" s="1592"/>
      <c r="C228" s="1593"/>
      <c r="D228" s="1408"/>
      <c r="E228" s="1409"/>
      <c r="F228" s="1176"/>
      <c r="G228" s="1410"/>
      <c r="H228" s="1411"/>
      <c r="I228" s="1411"/>
      <c r="J228" s="1412"/>
      <c r="K228" s="1413"/>
      <c r="L228" s="1414"/>
      <c r="M228" s="1067"/>
      <c r="N228" s="533"/>
      <c r="O228" s="533">
        <v>0</v>
      </c>
    </row>
    <row r="229" spans="1:17" ht="17.25" hidden="1" customHeight="1">
      <c r="A229" s="1514" t="s">
        <v>289</v>
      </c>
      <c r="B229" s="1515"/>
      <c r="C229" s="1516"/>
      <c r="D229" s="1005"/>
      <c r="E229" s="1005"/>
      <c r="F229" s="1329"/>
      <c r="G229" s="1332">
        <v>0</v>
      </c>
      <c r="H229" s="1415">
        <v>0</v>
      </c>
      <c r="I229" s="1074">
        <v>0</v>
      </c>
      <c r="J229" s="1336">
        <v>0</v>
      </c>
      <c r="K229" s="1334">
        <v>0</v>
      </c>
      <c r="L229" s="1335">
        <v>0</v>
      </c>
      <c r="M229" s="1006"/>
      <c r="N229" s="533"/>
      <c r="O229" s="533">
        <v>0</v>
      </c>
    </row>
    <row r="230" spans="1:17" ht="21" hidden="1" customHeight="1" outlineLevel="1">
      <c r="A230" s="1492" t="s">
        <v>718</v>
      </c>
      <c r="B230" s="1493"/>
      <c r="C230" s="1493"/>
      <c r="D230" s="718"/>
      <c r="E230" s="718"/>
      <c r="F230" s="1294"/>
      <c r="G230" s="1294"/>
      <c r="H230" s="718"/>
      <c r="I230" s="718"/>
      <c r="J230" s="1298"/>
      <c r="K230" s="1297"/>
      <c r="L230" s="1068"/>
      <c r="M230" s="846"/>
      <c r="N230" s="533"/>
      <c r="O230" s="533">
        <v>0</v>
      </c>
    </row>
    <row r="231" spans="1:17" ht="30.75" hidden="1" customHeight="1" outlineLevel="1">
      <c r="A231" s="556"/>
      <c r="B231" s="557" t="s">
        <v>280</v>
      </c>
      <c r="C231" s="1406" t="s">
        <v>281</v>
      </c>
      <c r="D231" s="569" t="s">
        <v>288</v>
      </c>
      <c r="E231" s="542">
        <v>0</v>
      </c>
      <c r="F231" s="1416" t="s">
        <v>287</v>
      </c>
      <c r="G231" s="1261">
        <v>0</v>
      </c>
      <c r="H231" s="1233">
        <v>0</v>
      </c>
      <c r="I231" s="542">
        <v>0</v>
      </c>
      <c r="J231" s="1234">
        <v>0</v>
      </c>
      <c r="K231" s="1262">
        <v>0</v>
      </c>
      <c r="L231" s="961">
        <v>0</v>
      </c>
      <c r="M231" s="533" t="e">
        <v>#N/A</v>
      </c>
      <c r="N231" s="576" t="s">
        <v>289</v>
      </c>
      <c r="O231" s="533">
        <v>0</v>
      </c>
    </row>
    <row r="232" spans="1:17" ht="15.75" hidden="1" customHeight="1" outlineLevel="1">
      <c r="A232" s="915"/>
      <c r="B232" s="531"/>
      <c r="C232" s="531"/>
      <c r="D232" s="531"/>
      <c r="E232" s="531"/>
      <c r="F232" s="1198"/>
      <c r="G232" s="1198"/>
      <c r="H232" s="531"/>
      <c r="I232" s="531"/>
      <c r="J232" s="1308"/>
      <c r="K232" s="1307"/>
      <c r="L232" s="1069"/>
      <c r="M232" s="533"/>
      <c r="N232" s="533"/>
      <c r="O232" s="533">
        <v>0</v>
      </c>
    </row>
    <row r="233" spans="1:17" ht="15.75" hidden="1" customHeight="1" outlineLevel="1">
      <c r="A233" s="1492" t="s">
        <v>726</v>
      </c>
      <c r="B233" s="1493"/>
      <c r="C233" s="1493"/>
      <c r="D233" s="1070"/>
      <c r="E233" s="532"/>
      <c r="F233" s="1417"/>
      <c r="G233" s="904">
        <v>0</v>
      </c>
      <c r="H233" s="1418">
        <v>0</v>
      </c>
      <c r="I233" s="540">
        <v>0</v>
      </c>
      <c r="J233" s="1313">
        <v>0</v>
      </c>
      <c r="K233" s="1311">
        <v>0</v>
      </c>
      <c r="L233" s="1312">
        <v>0</v>
      </c>
      <c r="M233" s="533"/>
      <c r="N233" s="533"/>
      <c r="O233" s="533">
        <v>0</v>
      </c>
    </row>
    <row r="234" spans="1:17" ht="15.75" hidden="1" customHeight="1" outlineLevel="1">
      <c r="A234" s="1492" t="s">
        <v>719</v>
      </c>
      <c r="B234" s="1493"/>
      <c r="C234" s="1493"/>
      <c r="D234" s="1070"/>
      <c r="E234" s="532"/>
      <c r="F234" s="1417"/>
      <c r="G234" s="904"/>
      <c r="H234" s="1419"/>
      <c r="I234" s="532"/>
      <c r="J234" s="923"/>
      <c r="K234" s="921"/>
      <c r="L234" s="922"/>
      <c r="M234" s="533"/>
      <c r="N234" s="533"/>
      <c r="O234" s="533">
        <v>0</v>
      </c>
    </row>
    <row r="235" spans="1:17" ht="15.75" hidden="1" customHeight="1" outlineLevel="1">
      <c r="A235" s="537"/>
      <c r="B235" s="544"/>
      <c r="C235" s="545"/>
      <c r="D235" s="569" t="s">
        <v>288</v>
      </c>
      <c r="E235" s="542">
        <v>0</v>
      </c>
      <c r="F235" s="1416" t="s">
        <v>287</v>
      </c>
      <c r="G235" s="1261">
        <v>0</v>
      </c>
      <c r="H235" s="1233">
        <v>0</v>
      </c>
      <c r="I235" s="542">
        <v>0</v>
      </c>
      <c r="J235" s="1234">
        <v>0</v>
      </c>
      <c r="K235" s="1262">
        <v>0</v>
      </c>
      <c r="L235" s="961">
        <v>0</v>
      </c>
      <c r="M235" s="533" t="e">
        <v>#N/A</v>
      </c>
      <c r="N235" s="576" t="s">
        <v>289</v>
      </c>
      <c r="O235" s="533">
        <v>0</v>
      </c>
    </row>
    <row r="236" spans="1:17" ht="15.75" hidden="1" customHeight="1" outlineLevel="1">
      <c r="A236" s="916"/>
      <c r="B236" s="1076"/>
      <c r="C236" s="1420"/>
      <c r="D236" s="569"/>
      <c r="E236" s="542"/>
      <c r="F236" s="1416"/>
      <c r="G236" s="1303"/>
      <c r="H236" s="1233"/>
      <c r="I236" s="542"/>
      <c r="J236" s="1234"/>
      <c r="K236" s="1262"/>
      <c r="L236" s="961"/>
      <c r="M236" s="533"/>
      <c r="N236" s="533"/>
      <c r="O236" s="533">
        <v>0</v>
      </c>
    </row>
    <row r="237" spans="1:17" ht="15.75" hidden="1" customHeight="1" outlineLevel="1">
      <c r="A237" s="1492" t="s">
        <v>760</v>
      </c>
      <c r="B237" s="1493"/>
      <c r="C237" s="1493"/>
      <c r="D237" s="1077"/>
      <c r="E237" s="542"/>
      <c r="F237" s="1230"/>
      <c r="G237" s="1303">
        <v>0</v>
      </c>
      <c r="H237" s="1421">
        <v>0</v>
      </c>
      <c r="I237" s="560">
        <v>0</v>
      </c>
      <c r="J237" s="1305">
        <v>0</v>
      </c>
      <c r="K237" s="1302">
        <v>0</v>
      </c>
      <c r="L237" s="1304">
        <v>0</v>
      </c>
      <c r="M237" s="533"/>
      <c r="N237" s="533"/>
      <c r="O237" s="533">
        <v>0</v>
      </c>
    </row>
    <row r="238" spans="1:17" ht="23.25" hidden="1" customHeight="1" outlineLevel="1">
      <c r="A238" s="917"/>
      <c r="B238" s="1422" t="s">
        <v>308</v>
      </c>
      <c r="C238" s="1423" t="s">
        <v>289</v>
      </c>
      <c r="D238" s="1079"/>
      <c r="E238" s="1080"/>
      <c r="F238" s="1424"/>
      <c r="G238" s="1323">
        <v>0</v>
      </c>
      <c r="H238" s="1026">
        <v>0</v>
      </c>
      <c r="I238" s="1081">
        <v>0</v>
      </c>
      <c r="J238" s="1327">
        <v>0</v>
      </c>
      <c r="K238" s="1325">
        <v>0</v>
      </c>
      <c r="L238" s="1326">
        <v>0</v>
      </c>
      <c r="M238" s="1082"/>
      <c r="N238" s="533"/>
      <c r="O238" s="533">
        <v>1</v>
      </c>
    </row>
    <row r="239" spans="1:17" ht="18.75" hidden="1" customHeight="1" outlineLevel="1">
      <c r="A239" s="1586"/>
      <c r="B239" s="1587"/>
      <c r="C239" s="1587"/>
      <c r="D239" s="1064"/>
      <c r="E239" s="1065"/>
      <c r="F239" s="1176"/>
      <c r="G239" s="1177"/>
      <c r="H239" s="975"/>
      <c r="I239" s="975"/>
      <c r="J239" s="1178"/>
      <c r="K239" s="1250"/>
      <c r="L239" s="976"/>
      <c r="M239" s="1067"/>
      <c r="N239" s="533"/>
      <c r="O239" s="533">
        <v>0</v>
      </c>
    </row>
    <row r="240" spans="1:17" ht="17.25" hidden="1" customHeight="1">
      <c r="A240" s="1514" t="s">
        <v>289</v>
      </c>
      <c r="B240" s="1515"/>
      <c r="C240" s="1516"/>
      <c r="D240" s="1005"/>
      <c r="E240" s="1005"/>
      <c r="F240" s="1329"/>
      <c r="G240" s="1332">
        <v>0</v>
      </c>
      <c r="H240" s="1415">
        <v>0</v>
      </c>
      <c r="I240" s="1074">
        <v>0</v>
      </c>
      <c r="J240" s="1336">
        <v>0</v>
      </c>
      <c r="K240" s="1334">
        <v>0</v>
      </c>
      <c r="L240" s="1335">
        <v>0</v>
      </c>
      <c r="M240" s="1006"/>
      <c r="N240" s="533"/>
      <c r="O240" s="533">
        <v>0</v>
      </c>
    </row>
    <row r="241" spans="1:15" ht="17.25" hidden="1" customHeight="1" outlineLevel="1">
      <c r="A241" s="1492" t="s">
        <v>718</v>
      </c>
      <c r="B241" s="1493"/>
      <c r="C241" s="1493"/>
      <c r="D241" s="718"/>
      <c r="E241" s="718"/>
      <c r="F241" s="1294"/>
      <c r="G241" s="1294"/>
      <c r="H241" s="718"/>
      <c r="I241" s="718"/>
      <c r="J241" s="1298"/>
      <c r="K241" s="1297"/>
      <c r="L241" s="1068"/>
      <c r="M241" s="846"/>
      <c r="N241" s="533"/>
      <c r="O241" s="533">
        <v>0</v>
      </c>
    </row>
    <row r="242" spans="1:15" ht="30.75" hidden="1" customHeight="1" outlineLevel="1">
      <c r="A242" s="556"/>
      <c r="B242" s="557" t="s">
        <v>280</v>
      </c>
      <c r="C242" s="1406" t="s">
        <v>281</v>
      </c>
      <c r="D242" s="569" t="s">
        <v>288</v>
      </c>
      <c r="E242" s="542">
        <v>0</v>
      </c>
      <c r="F242" s="1416" t="s">
        <v>287</v>
      </c>
      <c r="G242" s="1261">
        <v>0</v>
      </c>
      <c r="H242" s="1233">
        <v>0</v>
      </c>
      <c r="I242" s="542">
        <v>0</v>
      </c>
      <c r="J242" s="1234">
        <v>0</v>
      </c>
      <c r="K242" s="1262">
        <v>0</v>
      </c>
      <c r="L242" s="961">
        <v>0</v>
      </c>
      <c r="M242" s="533" t="e">
        <v>#N/A</v>
      </c>
      <c r="N242" s="576" t="s">
        <v>289</v>
      </c>
      <c r="O242" s="533">
        <v>0</v>
      </c>
    </row>
    <row r="243" spans="1:15" ht="20.25" hidden="1" customHeight="1" outlineLevel="1">
      <c r="A243" s="915"/>
      <c r="B243" s="531"/>
      <c r="C243" s="531"/>
      <c r="D243" s="531"/>
      <c r="E243" s="531"/>
      <c r="F243" s="1198"/>
      <c r="G243" s="1198"/>
      <c r="H243" s="531"/>
      <c r="I243" s="531"/>
      <c r="J243" s="1308"/>
      <c r="K243" s="1307"/>
      <c r="L243" s="1069"/>
      <c r="M243" s="533"/>
      <c r="N243" s="533"/>
      <c r="O243" s="533">
        <v>0</v>
      </c>
    </row>
    <row r="244" spans="1:15" ht="20.25" hidden="1" customHeight="1" outlineLevel="1">
      <c r="A244" s="1492" t="s">
        <v>726</v>
      </c>
      <c r="B244" s="1493"/>
      <c r="C244" s="1493"/>
      <c r="D244" s="1070"/>
      <c r="E244" s="532"/>
      <c r="F244" s="1417"/>
      <c r="G244" s="904">
        <v>0</v>
      </c>
      <c r="H244" s="1418">
        <v>0</v>
      </c>
      <c r="I244" s="540">
        <v>0</v>
      </c>
      <c r="J244" s="1313">
        <v>0</v>
      </c>
      <c r="K244" s="1311">
        <v>0</v>
      </c>
      <c r="L244" s="1312">
        <v>0</v>
      </c>
      <c r="M244" s="533"/>
      <c r="N244" s="533"/>
      <c r="O244" s="533">
        <v>0</v>
      </c>
    </row>
    <row r="245" spans="1:15" ht="20.25" hidden="1" customHeight="1" outlineLevel="1">
      <c r="A245" s="1492" t="s">
        <v>719</v>
      </c>
      <c r="B245" s="1493"/>
      <c r="C245" s="1493"/>
      <c r="D245" s="1070"/>
      <c r="E245" s="532"/>
      <c r="F245" s="1417"/>
      <c r="G245" s="904"/>
      <c r="H245" s="1419"/>
      <c r="I245" s="532"/>
      <c r="J245" s="923"/>
      <c r="K245" s="921"/>
      <c r="L245" s="922"/>
      <c r="M245" s="533"/>
      <c r="N245" s="533"/>
      <c r="O245" s="533">
        <v>0</v>
      </c>
    </row>
    <row r="246" spans="1:15" ht="20.25" hidden="1" customHeight="1" outlineLevel="1">
      <c r="A246" s="537"/>
      <c r="B246" s="544"/>
      <c r="C246" s="545"/>
      <c r="D246" s="569" t="s">
        <v>288</v>
      </c>
      <c r="E246" s="542">
        <v>0</v>
      </c>
      <c r="F246" s="1416" t="s">
        <v>287</v>
      </c>
      <c r="G246" s="1261">
        <v>0</v>
      </c>
      <c r="H246" s="1233">
        <v>0</v>
      </c>
      <c r="I246" s="542">
        <v>0</v>
      </c>
      <c r="J246" s="1234">
        <v>0</v>
      </c>
      <c r="K246" s="1262">
        <v>0</v>
      </c>
      <c r="L246" s="961">
        <v>0</v>
      </c>
      <c r="M246" s="533" t="e">
        <v>#N/A</v>
      </c>
      <c r="N246" s="576" t="s">
        <v>289</v>
      </c>
      <c r="O246" s="533">
        <v>0</v>
      </c>
    </row>
    <row r="247" spans="1:15" ht="20.25" hidden="1" customHeight="1" outlineLevel="1">
      <c r="A247" s="916"/>
      <c r="B247" s="1076"/>
      <c r="C247" s="1420"/>
      <c r="D247" s="569"/>
      <c r="E247" s="542"/>
      <c r="F247" s="1416"/>
      <c r="G247" s="1303"/>
      <c r="H247" s="1233"/>
      <c r="I247" s="542"/>
      <c r="J247" s="1234"/>
      <c r="K247" s="1262"/>
      <c r="L247" s="961"/>
      <c r="M247" s="533"/>
      <c r="N247" s="533"/>
      <c r="O247" s="533">
        <v>0</v>
      </c>
    </row>
    <row r="248" spans="1:15" ht="15.75" hidden="1" customHeight="1" outlineLevel="1">
      <c r="A248" s="1492" t="s">
        <v>760</v>
      </c>
      <c r="B248" s="1493"/>
      <c r="C248" s="1493"/>
      <c r="D248" s="1077"/>
      <c r="E248" s="542"/>
      <c r="F248" s="1230"/>
      <c r="G248" s="1303">
        <v>0</v>
      </c>
      <c r="H248" s="1421">
        <v>0</v>
      </c>
      <c r="I248" s="560">
        <v>0</v>
      </c>
      <c r="J248" s="1305">
        <v>0</v>
      </c>
      <c r="K248" s="1302">
        <v>0</v>
      </c>
      <c r="L248" s="1304">
        <v>0</v>
      </c>
      <c r="M248" s="533"/>
      <c r="N248" s="533"/>
      <c r="O248" s="533">
        <v>0</v>
      </c>
    </row>
    <row r="249" spans="1:15" ht="23.25" hidden="1" customHeight="1" outlineLevel="1">
      <c r="A249" s="917"/>
      <c r="B249" s="1422" t="s">
        <v>308</v>
      </c>
      <c r="C249" s="1423" t="s">
        <v>289</v>
      </c>
      <c r="D249" s="1079"/>
      <c r="E249" s="1080"/>
      <c r="F249" s="1424"/>
      <c r="G249" s="1323">
        <v>0</v>
      </c>
      <c r="H249" s="1026">
        <v>0</v>
      </c>
      <c r="I249" s="1081">
        <v>0</v>
      </c>
      <c r="J249" s="1327">
        <v>0</v>
      </c>
      <c r="K249" s="1325">
        <v>0</v>
      </c>
      <c r="L249" s="1326">
        <v>0</v>
      </c>
      <c r="M249" s="1082"/>
      <c r="N249" s="533"/>
      <c r="O249" s="533">
        <v>1</v>
      </c>
    </row>
    <row r="250" spans="1:15" ht="18.75" hidden="1" customHeight="1" outlineLevel="1">
      <c r="A250" s="1586"/>
      <c r="B250" s="1587"/>
      <c r="C250" s="1587"/>
      <c r="D250" s="1064"/>
      <c r="E250" s="1065"/>
      <c r="F250" s="1176"/>
      <c r="G250" s="1177"/>
      <c r="H250" s="975"/>
      <c r="I250" s="975"/>
      <c r="J250" s="1178"/>
      <c r="K250" s="1250"/>
      <c r="L250" s="976"/>
      <c r="M250" s="1067"/>
      <c r="N250" s="533"/>
      <c r="O250" s="533">
        <v>0</v>
      </c>
    </row>
    <row r="251" spans="1:15" ht="17.25" hidden="1" customHeight="1">
      <c r="A251" s="1514" t="s">
        <v>289</v>
      </c>
      <c r="B251" s="1515"/>
      <c r="C251" s="1516"/>
      <c r="D251" s="1005"/>
      <c r="E251" s="1005"/>
      <c r="F251" s="1329"/>
      <c r="G251" s="1332">
        <v>0</v>
      </c>
      <c r="H251" s="1415">
        <v>0</v>
      </c>
      <c r="I251" s="1074">
        <v>0</v>
      </c>
      <c r="J251" s="1336">
        <v>0</v>
      </c>
      <c r="K251" s="1334">
        <v>0</v>
      </c>
      <c r="L251" s="1335">
        <v>0</v>
      </c>
      <c r="M251" s="1006"/>
      <c r="N251" s="533"/>
      <c r="O251" s="533">
        <v>0</v>
      </c>
    </row>
    <row r="252" spans="1:15" ht="17.25" hidden="1" customHeight="1" outlineLevel="1">
      <c r="A252" s="1492" t="s">
        <v>718</v>
      </c>
      <c r="B252" s="1493"/>
      <c r="C252" s="1493"/>
      <c r="D252" s="718"/>
      <c r="E252" s="718"/>
      <c r="F252" s="1294"/>
      <c r="G252" s="1294"/>
      <c r="H252" s="718"/>
      <c r="I252" s="718"/>
      <c r="J252" s="1298"/>
      <c r="K252" s="1297"/>
      <c r="L252" s="1068"/>
      <c r="M252" s="846"/>
      <c r="N252" s="533"/>
      <c r="O252" s="533">
        <v>0</v>
      </c>
    </row>
    <row r="253" spans="1:15" ht="30.75" hidden="1" customHeight="1" outlineLevel="1">
      <c r="A253" s="556"/>
      <c r="B253" s="557" t="s">
        <v>280</v>
      </c>
      <c r="C253" s="1406" t="s">
        <v>281</v>
      </c>
      <c r="D253" s="569" t="s">
        <v>288</v>
      </c>
      <c r="E253" s="542">
        <v>0</v>
      </c>
      <c r="F253" s="1416" t="s">
        <v>287</v>
      </c>
      <c r="G253" s="1261">
        <v>0</v>
      </c>
      <c r="H253" s="1233">
        <v>0</v>
      </c>
      <c r="I253" s="542">
        <v>0</v>
      </c>
      <c r="J253" s="1234">
        <v>0</v>
      </c>
      <c r="K253" s="1262">
        <v>0</v>
      </c>
      <c r="L253" s="961">
        <v>0</v>
      </c>
      <c r="M253" s="533" t="e">
        <v>#N/A</v>
      </c>
      <c r="N253" s="576" t="s">
        <v>289</v>
      </c>
      <c r="O253" s="533">
        <v>0</v>
      </c>
    </row>
    <row r="254" spans="1:15" ht="21.75" hidden="1" customHeight="1" outlineLevel="1">
      <c r="A254" s="915"/>
      <c r="B254" s="531"/>
      <c r="C254" s="531"/>
      <c r="D254" s="531"/>
      <c r="E254" s="531"/>
      <c r="F254" s="1198"/>
      <c r="G254" s="1198"/>
      <c r="H254" s="531"/>
      <c r="I254" s="531"/>
      <c r="J254" s="1308"/>
      <c r="K254" s="1307"/>
      <c r="L254" s="1069"/>
      <c r="M254" s="533"/>
      <c r="N254" s="533"/>
      <c r="O254" s="533">
        <v>0</v>
      </c>
    </row>
    <row r="255" spans="1:15" ht="21.75" hidden="1" customHeight="1" outlineLevel="1">
      <c r="A255" s="1492" t="s">
        <v>726</v>
      </c>
      <c r="B255" s="1493"/>
      <c r="C255" s="1493"/>
      <c r="D255" s="1070"/>
      <c r="E255" s="532"/>
      <c r="F255" s="1417"/>
      <c r="G255" s="904">
        <v>0</v>
      </c>
      <c r="H255" s="1418">
        <v>0</v>
      </c>
      <c r="I255" s="540">
        <v>0</v>
      </c>
      <c r="J255" s="1313">
        <v>0</v>
      </c>
      <c r="K255" s="1311">
        <v>0</v>
      </c>
      <c r="L255" s="1312">
        <v>0</v>
      </c>
      <c r="M255" s="533"/>
      <c r="N255" s="533"/>
      <c r="O255" s="533">
        <v>0</v>
      </c>
    </row>
    <row r="256" spans="1:15" ht="21.75" hidden="1" customHeight="1" outlineLevel="1">
      <c r="A256" s="1492" t="s">
        <v>719</v>
      </c>
      <c r="B256" s="1493"/>
      <c r="C256" s="1493"/>
      <c r="D256" s="1070"/>
      <c r="E256" s="532"/>
      <c r="F256" s="1417"/>
      <c r="G256" s="904"/>
      <c r="H256" s="1419"/>
      <c r="I256" s="532"/>
      <c r="J256" s="923"/>
      <c r="K256" s="921"/>
      <c r="L256" s="922"/>
      <c r="M256" s="533"/>
      <c r="N256" s="533"/>
      <c r="O256" s="533">
        <v>0</v>
      </c>
    </row>
    <row r="257" spans="1:15" ht="21.75" hidden="1" customHeight="1" outlineLevel="1">
      <c r="A257" s="537"/>
      <c r="B257" s="544"/>
      <c r="C257" s="545"/>
      <c r="D257" s="569" t="s">
        <v>288</v>
      </c>
      <c r="E257" s="542">
        <v>0</v>
      </c>
      <c r="F257" s="1416" t="s">
        <v>287</v>
      </c>
      <c r="G257" s="1261">
        <v>0</v>
      </c>
      <c r="H257" s="1233">
        <v>0</v>
      </c>
      <c r="I257" s="542">
        <v>0</v>
      </c>
      <c r="J257" s="1234">
        <v>0</v>
      </c>
      <c r="K257" s="1262">
        <v>0</v>
      </c>
      <c r="L257" s="961">
        <v>0</v>
      </c>
      <c r="M257" s="533" t="e">
        <v>#N/A</v>
      </c>
      <c r="N257" s="576" t="s">
        <v>289</v>
      </c>
      <c r="O257" s="533">
        <v>0</v>
      </c>
    </row>
    <row r="258" spans="1:15" ht="21.75" hidden="1" customHeight="1" outlineLevel="1">
      <c r="A258" s="916"/>
      <c r="B258" s="1076"/>
      <c r="C258" s="1420"/>
      <c r="D258" s="569"/>
      <c r="E258" s="542"/>
      <c r="F258" s="1416"/>
      <c r="G258" s="1303"/>
      <c r="H258" s="1233"/>
      <c r="I258" s="542"/>
      <c r="J258" s="1234"/>
      <c r="K258" s="1262"/>
      <c r="L258" s="961"/>
      <c r="M258" s="533"/>
      <c r="N258" s="533"/>
      <c r="O258" s="533">
        <v>0</v>
      </c>
    </row>
    <row r="259" spans="1:15" ht="15.75" hidden="1" customHeight="1" outlineLevel="1">
      <c r="A259" s="1492" t="s">
        <v>760</v>
      </c>
      <c r="B259" s="1493"/>
      <c r="C259" s="1493"/>
      <c r="D259" s="1077"/>
      <c r="E259" s="542"/>
      <c r="F259" s="1230"/>
      <c r="G259" s="1303">
        <v>0</v>
      </c>
      <c r="H259" s="1421">
        <v>0</v>
      </c>
      <c r="I259" s="560">
        <v>0</v>
      </c>
      <c r="J259" s="1305">
        <v>0</v>
      </c>
      <c r="K259" s="1302">
        <v>0</v>
      </c>
      <c r="L259" s="1304">
        <v>0</v>
      </c>
      <c r="M259" s="533"/>
      <c r="N259" s="533"/>
      <c r="O259" s="533">
        <v>0</v>
      </c>
    </row>
    <row r="260" spans="1:15" ht="23.25" hidden="1" customHeight="1" outlineLevel="1">
      <c r="A260" s="917"/>
      <c r="B260" s="1422" t="s">
        <v>308</v>
      </c>
      <c r="C260" s="1423" t="s">
        <v>289</v>
      </c>
      <c r="D260" s="1079"/>
      <c r="E260" s="1080"/>
      <c r="F260" s="1424"/>
      <c r="G260" s="1323">
        <v>0</v>
      </c>
      <c r="H260" s="1026">
        <v>0</v>
      </c>
      <c r="I260" s="1081">
        <v>0</v>
      </c>
      <c r="J260" s="1327">
        <v>0</v>
      </c>
      <c r="K260" s="1325">
        <v>0</v>
      </c>
      <c r="L260" s="1326">
        <v>0</v>
      </c>
      <c r="M260" s="1082"/>
      <c r="N260" s="533"/>
      <c r="O260" s="533">
        <v>1</v>
      </c>
    </row>
    <row r="261" spans="1:15" ht="18.75" hidden="1" customHeight="1" outlineLevel="1">
      <c r="A261" s="1586"/>
      <c r="B261" s="1587"/>
      <c r="C261" s="1587"/>
      <c r="D261" s="1064"/>
      <c r="E261" s="1065"/>
      <c r="F261" s="1176"/>
      <c r="G261" s="1177"/>
      <c r="H261" s="975"/>
      <c r="I261" s="975"/>
      <c r="J261" s="1178"/>
      <c r="K261" s="1250"/>
      <c r="L261" s="976"/>
      <c r="M261" s="1067"/>
      <c r="N261" s="533"/>
      <c r="O261" s="533">
        <v>0</v>
      </c>
    </row>
    <row r="262" spans="1:15" ht="17.25" hidden="1" customHeight="1">
      <c r="A262" s="1514" t="s">
        <v>289</v>
      </c>
      <c r="B262" s="1515"/>
      <c r="C262" s="1516"/>
      <c r="D262" s="1005"/>
      <c r="E262" s="1005"/>
      <c r="F262" s="1329"/>
      <c r="G262" s="1332">
        <v>0</v>
      </c>
      <c r="H262" s="1415">
        <v>0</v>
      </c>
      <c r="I262" s="1074">
        <v>0</v>
      </c>
      <c r="J262" s="1336">
        <v>0</v>
      </c>
      <c r="K262" s="1334">
        <v>0</v>
      </c>
      <c r="L262" s="1335">
        <v>0</v>
      </c>
      <c r="M262" s="1006"/>
      <c r="N262" s="533"/>
      <c r="O262" s="533">
        <v>0</v>
      </c>
    </row>
    <row r="263" spans="1:15" ht="17.25" hidden="1" customHeight="1" outlineLevel="1">
      <c r="A263" s="1492" t="s">
        <v>718</v>
      </c>
      <c r="B263" s="1493"/>
      <c r="C263" s="1493"/>
      <c r="D263" s="718"/>
      <c r="E263" s="718"/>
      <c r="F263" s="1294"/>
      <c r="G263" s="1294"/>
      <c r="H263" s="718"/>
      <c r="I263" s="718"/>
      <c r="J263" s="1298"/>
      <c r="K263" s="1297"/>
      <c r="L263" s="1068"/>
      <c r="M263" s="846"/>
      <c r="N263" s="533"/>
      <c r="O263" s="533">
        <v>0</v>
      </c>
    </row>
    <row r="264" spans="1:15" ht="30.75" hidden="1" customHeight="1" outlineLevel="1">
      <c r="A264" s="556"/>
      <c r="B264" s="557" t="s">
        <v>280</v>
      </c>
      <c r="C264" s="1406" t="s">
        <v>281</v>
      </c>
      <c r="D264" s="569" t="s">
        <v>288</v>
      </c>
      <c r="E264" s="542">
        <v>0</v>
      </c>
      <c r="F264" s="1416" t="s">
        <v>287</v>
      </c>
      <c r="G264" s="1261">
        <v>0</v>
      </c>
      <c r="H264" s="1233">
        <v>0</v>
      </c>
      <c r="I264" s="542">
        <v>0</v>
      </c>
      <c r="J264" s="1234">
        <v>0</v>
      </c>
      <c r="K264" s="1262">
        <v>0</v>
      </c>
      <c r="L264" s="961">
        <v>0</v>
      </c>
      <c r="M264" s="533" t="e">
        <v>#N/A</v>
      </c>
      <c r="N264" s="576" t="s">
        <v>289</v>
      </c>
      <c r="O264" s="533">
        <v>0</v>
      </c>
    </row>
    <row r="265" spans="1:15" ht="21.75" hidden="1" customHeight="1" outlineLevel="1">
      <c r="A265" s="915"/>
      <c r="B265" s="531"/>
      <c r="C265" s="531"/>
      <c r="D265" s="531"/>
      <c r="E265" s="531"/>
      <c r="F265" s="1198"/>
      <c r="G265" s="1198"/>
      <c r="H265" s="531"/>
      <c r="I265" s="531"/>
      <c r="J265" s="1308"/>
      <c r="K265" s="1307"/>
      <c r="L265" s="1069"/>
      <c r="M265" s="533"/>
      <c r="N265" s="533"/>
      <c r="O265" s="533">
        <v>0</v>
      </c>
    </row>
    <row r="266" spans="1:15" ht="21.75" hidden="1" customHeight="1" outlineLevel="1">
      <c r="A266" s="1492" t="s">
        <v>726</v>
      </c>
      <c r="B266" s="1493"/>
      <c r="C266" s="1493"/>
      <c r="D266" s="1070"/>
      <c r="E266" s="532"/>
      <c r="F266" s="1417"/>
      <c r="G266" s="904">
        <v>0</v>
      </c>
      <c r="H266" s="1418">
        <v>0</v>
      </c>
      <c r="I266" s="540">
        <v>0</v>
      </c>
      <c r="J266" s="1313">
        <v>0</v>
      </c>
      <c r="K266" s="1311">
        <v>0</v>
      </c>
      <c r="L266" s="1312">
        <v>0</v>
      </c>
      <c r="M266" s="533"/>
      <c r="N266" s="533"/>
      <c r="O266" s="533">
        <v>0</v>
      </c>
    </row>
    <row r="267" spans="1:15" ht="21.75" hidden="1" customHeight="1" outlineLevel="1">
      <c r="A267" s="1492" t="s">
        <v>719</v>
      </c>
      <c r="B267" s="1493"/>
      <c r="C267" s="1493"/>
      <c r="D267" s="1070"/>
      <c r="E267" s="532"/>
      <c r="F267" s="1417"/>
      <c r="G267" s="904"/>
      <c r="H267" s="1419"/>
      <c r="I267" s="532"/>
      <c r="J267" s="923"/>
      <c r="K267" s="921"/>
      <c r="L267" s="922"/>
      <c r="M267" s="533"/>
      <c r="N267" s="533"/>
      <c r="O267" s="533">
        <v>0</v>
      </c>
    </row>
    <row r="268" spans="1:15" ht="21.75" hidden="1" customHeight="1" outlineLevel="1">
      <c r="A268" s="537"/>
      <c r="B268" s="544"/>
      <c r="C268" s="545"/>
      <c r="D268" s="569" t="s">
        <v>288</v>
      </c>
      <c r="E268" s="542">
        <v>0</v>
      </c>
      <c r="F268" s="1416" t="s">
        <v>287</v>
      </c>
      <c r="G268" s="1261">
        <v>0</v>
      </c>
      <c r="H268" s="1233">
        <v>0</v>
      </c>
      <c r="I268" s="542">
        <v>0</v>
      </c>
      <c r="J268" s="1234">
        <v>0</v>
      </c>
      <c r="K268" s="1262">
        <v>0</v>
      </c>
      <c r="L268" s="961">
        <v>0</v>
      </c>
      <c r="M268" s="533" t="e">
        <v>#N/A</v>
      </c>
      <c r="N268" s="576" t="s">
        <v>289</v>
      </c>
      <c r="O268" s="533">
        <v>0</v>
      </c>
    </row>
    <row r="269" spans="1:15" ht="21.75" hidden="1" customHeight="1" outlineLevel="1">
      <c r="A269" s="916"/>
      <c r="B269" s="1076"/>
      <c r="C269" s="1420"/>
      <c r="D269" s="569"/>
      <c r="E269" s="542"/>
      <c r="F269" s="1416"/>
      <c r="G269" s="1303"/>
      <c r="H269" s="1233"/>
      <c r="I269" s="542"/>
      <c r="J269" s="1234"/>
      <c r="K269" s="1262"/>
      <c r="L269" s="961"/>
      <c r="M269" s="533"/>
      <c r="N269" s="533"/>
      <c r="O269" s="533">
        <v>0</v>
      </c>
    </row>
    <row r="270" spans="1:15" ht="21.75" hidden="1" customHeight="1" outlineLevel="1">
      <c r="A270" s="1492" t="s">
        <v>760</v>
      </c>
      <c r="B270" s="1493"/>
      <c r="C270" s="1493"/>
      <c r="D270" s="1077"/>
      <c r="E270" s="542"/>
      <c r="F270" s="1230"/>
      <c r="G270" s="1303">
        <v>0</v>
      </c>
      <c r="H270" s="1421">
        <v>0</v>
      </c>
      <c r="I270" s="560">
        <v>0</v>
      </c>
      <c r="J270" s="1305">
        <v>0</v>
      </c>
      <c r="K270" s="1302">
        <v>0</v>
      </c>
      <c r="L270" s="1304">
        <v>0</v>
      </c>
      <c r="M270" s="533"/>
      <c r="N270" s="533"/>
      <c r="O270" s="533">
        <v>0</v>
      </c>
    </row>
    <row r="271" spans="1:15" ht="23.25" hidden="1" customHeight="1" outlineLevel="1">
      <c r="A271" s="917"/>
      <c r="B271" s="1422" t="s">
        <v>308</v>
      </c>
      <c r="C271" s="1423" t="s">
        <v>289</v>
      </c>
      <c r="D271" s="1079"/>
      <c r="E271" s="1080"/>
      <c r="F271" s="1424"/>
      <c r="G271" s="1323">
        <v>0</v>
      </c>
      <c r="H271" s="1026">
        <v>0</v>
      </c>
      <c r="I271" s="1081">
        <v>0</v>
      </c>
      <c r="J271" s="1327">
        <v>0</v>
      </c>
      <c r="K271" s="1325">
        <v>0</v>
      </c>
      <c r="L271" s="1326">
        <v>0</v>
      </c>
      <c r="M271" s="1082"/>
      <c r="N271" s="533"/>
      <c r="O271" s="533">
        <v>1</v>
      </c>
    </row>
    <row r="272" spans="1:15" ht="18.75" hidden="1" customHeight="1" outlineLevel="1">
      <c r="A272" s="918"/>
      <c r="B272" s="1284"/>
      <c r="C272" s="1284"/>
      <c r="D272" s="1064"/>
      <c r="E272" s="1065"/>
      <c r="F272" s="1176"/>
      <c r="G272" s="1177"/>
      <c r="H272" s="975"/>
      <c r="I272" s="975"/>
      <c r="J272" s="1178"/>
      <c r="K272" s="1250"/>
      <c r="L272" s="976"/>
      <c r="M272" s="1067"/>
      <c r="N272" s="533"/>
      <c r="O272" s="533">
        <v>0</v>
      </c>
    </row>
    <row r="273" spans="1:15" ht="17.25" hidden="1" customHeight="1">
      <c r="A273" s="1514" t="s">
        <v>289</v>
      </c>
      <c r="B273" s="1515"/>
      <c r="C273" s="1516"/>
      <c r="D273" s="1005"/>
      <c r="E273" s="1005"/>
      <c r="F273" s="1329"/>
      <c r="G273" s="1332">
        <v>0</v>
      </c>
      <c r="H273" s="1415">
        <v>0</v>
      </c>
      <c r="I273" s="1074">
        <v>0</v>
      </c>
      <c r="J273" s="1336">
        <v>0</v>
      </c>
      <c r="K273" s="1334">
        <v>0</v>
      </c>
      <c r="L273" s="1335">
        <v>0</v>
      </c>
      <c r="M273" s="1006"/>
      <c r="N273" s="533"/>
      <c r="O273" s="533">
        <v>0</v>
      </c>
    </row>
    <row r="274" spans="1:15" ht="17.25" hidden="1" customHeight="1" outlineLevel="1">
      <c r="A274" s="1492" t="s">
        <v>718</v>
      </c>
      <c r="B274" s="1493"/>
      <c r="C274" s="1493"/>
      <c r="D274" s="718"/>
      <c r="E274" s="718"/>
      <c r="F274" s="1294"/>
      <c r="G274" s="1294"/>
      <c r="H274" s="718"/>
      <c r="I274" s="718"/>
      <c r="J274" s="1298"/>
      <c r="K274" s="1297"/>
      <c r="L274" s="1068"/>
      <c r="M274" s="846"/>
      <c r="N274" s="533"/>
      <c r="O274" s="533">
        <v>0</v>
      </c>
    </row>
    <row r="275" spans="1:15" ht="30.75" hidden="1" customHeight="1" outlineLevel="1">
      <c r="A275" s="556"/>
      <c r="B275" s="557" t="s">
        <v>280</v>
      </c>
      <c r="C275" s="1406" t="s">
        <v>281</v>
      </c>
      <c r="D275" s="569" t="s">
        <v>288</v>
      </c>
      <c r="E275" s="542">
        <v>0</v>
      </c>
      <c r="F275" s="1416" t="s">
        <v>287</v>
      </c>
      <c r="G275" s="1261">
        <v>0</v>
      </c>
      <c r="H275" s="1233">
        <v>0</v>
      </c>
      <c r="I275" s="542">
        <v>0</v>
      </c>
      <c r="J275" s="1234">
        <v>0</v>
      </c>
      <c r="K275" s="1262">
        <v>0</v>
      </c>
      <c r="L275" s="961">
        <v>0</v>
      </c>
      <c r="M275" s="533" t="e">
        <v>#N/A</v>
      </c>
      <c r="N275" s="576" t="s">
        <v>289</v>
      </c>
      <c r="O275" s="533">
        <v>0</v>
      </c>
    </row>
    <row r="276" spans="1:15" ht="17.25" hidden="1" customHeight="1" outlineLevel="1">
      <c r="A276" s="915"/>
      <c r="B276" s="531"/>
      <c r="C276" s="531"/>
      <c r="D276" s="531"/>
      <c r="E276" s="531"/>
      <c r="F276" s="1198"/>
      <c r="G276" s="1198"/>
      <c r="H276" s="531"/>
      <c r="I276" s="531"/>
      <c r="J276" s="1308"/>
      <c r="K276" s="1307"/>
      <c r="L276" s="1069"/>
      <c r="M276" s="533"/>
      <c r="N276" s="533"/>
      <c r="O276" s="533">
        <v>0</v>
      </c>
    </row>
    <row r="277" spans="1:15" ht="17.25" hidden="1" customHeight="1" outlineLevel="1">
      <c r="A277" s="1492" t="s">
        <v>726</v>
      </c>
      <c r="B277" s="1493"/>
      <c r="C277" s="1493"/>
      <c r="D277" s="1070"/>
      <c r="E277" s="532"/>
      <c r="F277" s="1417"/>
      <c r="G277" s="904">
        <v>0</v>
      </c>
      <c r="H277" s="1418">
        <v>0</v>
      </c>
      <c r="I277" s="540">
        <v>0</v>
      </c>
      <c r="J277" s="1313">
        <v>0</v>
      </c>
      <c r="K277" s="1311">
        <v>0</v>
      </c>
      <c r="L277" s="1312">
        <v>0</v>
      </c>
      <c r="M277" s="533"/>
      <c r="N277" s="533"/>
      <c r="O277" s="533">
        <v>0</v>
      </c>
    </row>
    <row r="278" spans="1:15" ht="17.25" hidden="1" customHeight="1" outlineLevel="1">
      <c r="A278" s="1492" t="s">
        <v>719</v>
      </c>
      <c r="B278" s="1493"/>
      <c r="C278" s="1493"/>
      <c r="D278" s="1070"/>
      <c r="E278" s="532"/>
      <c r="F278" s="1417"/>
      <c r="G278" s="904"/>
      <c r="H278" s="1419"/>
      <c r="I278" s="532"/>
      <c r="J278" s="923"/>
      <c r="K278" s="921"/>
      <c r="L278" s="922"/>
      <c r="M278" s="533"/>
      <c r="N278" s="533"/>
      <c r="O278" s="533">
        <v>0</v>
      </c>
    </row>
    <row r="279" spans="1:15" ht="17.25" hidden="1" customHeight="1" outlineLevel="1">
      <c r="A279" s="537"/>
      <c r="B279" s="544"/>
      <c r="C279" s="545"/>
      <c r="D279" s="569" t="s">
        <v>288</v>
      </c>
      <c r="E279" s="542">
        <v>0</v>
      </c>
      <c r="F279" s="1416" t="s">
        <v>287</v>
      </c>
      <c r="G279" s="1261">
        <v>0</v>
      </c>
      <c r="H279" s="1233">
        <v>0</v>
      </c>
      <c r="I279" s="542">
        <v>0</v>
      </c>
      <c r="J279" s="1234">
        <v>0</v>
      </c>
      <c r="K279" s="1262">
        <v>0</v>
      </c>
      <c r="L279" s="961">
        <v>0</v>
      </c>
      <c r="M279" s="533" t="e">
        <v>#N/A</v>
      </c>
      <c r="N279" s="576" t="s">
        <v>289</v>
      </c>
      <c r="O279" s="533">
        <v>0</v>
      </c>
    </row>
    <row r="280" spans="1:15" ht="17.25" hidden="1" customHeight="1" outlineLevel="1">
      <c r="A280" s="916"/>
      <c r="B280" s="1076"/>
      <c r="C280" s="1420"/>
      <c r="D280" s="569"/>
      <c r="E280" s="542"/>
      <c r="F280" s="1416"/>
      <c r="G280" s="1303"/>
      <c r="H280" s="1233"/>
      <c r="I280" s="542"/>
      <c r="J280" s="1234"/>
      <c r="K280" s="1262"/>
      <c r="L280" s="961"/>
      <c r="M280" s="533"/>
      <c r="N280" s="533"/>
      <c r="O280" s="533">
        <v>0</v>
      </c>
    </row>
    <row r="281" spans="1:15" ht="17.25" hidden="1" customHeight="1" outlineLevel="1">
      <c r="A281" s="1492" t="s">
        <v>760</v>
      </c>
      <c r="B281" s="1493"/>
      <c r="C281" s="1493"/>
      <c r="D281" s="1077"/>
      <c r="E281" s="542"/>
      <c r="F281" s="1230"/>
      <c r="G281" s="1303">
        <v>0</v>
      </c>
      <c r="H281" s="1421">
        <v>0</v>
      </c>
      <c r="I281" s="560">
        <v>0</v>
      </c>
      <c r="J281" s="1305">
        <v>0</v>
      </c>
      <c r="K281" s="1302">
        <v>0</v>
      </c>
      <c r="L281" s="1304">
        <v>0</v>
      </c>
      <c r="M281" s="533"/>
      <c r="N281" s="533"/>
      <c r="O281" s="533">
        <v>0</v>
      </c>
    </row>
    <row r="282" spans="1:15" ht="23.25" hidden="1" customHeight="1" outlineLevel="1">
      <c r="A282" s="917"/>
      <c r="B282" s="1422" t="s">
        <v>308</v>
      </c>
      <c r="C282" s="1423" t="s">
        <v>289</v>
      </c>
      <c r="D282" s="1079"/>
      <c r="E282" s="1080"/>
      <c r="F282" s="1424"/>
      <c r="G282" s="1323">
        <v>0</v>
      </c>
      <c r="H282" s="1026">
        <v>0</v>
      </c>
      <c r="I282" s="1081">
        <v>0</v>
      </c>
      <c r="J282" s="1327">
        <v>0</v>
      </c>
      <c r="K282" s="1325">
        <v>0</v>
      </c>
      <c r="L282" s="1326">
        <v>0</v>
      </c>
      <c r="M282" s="1082"/>
      <c r="N282" s="533"/>
      <c r="O282" s="533">
        <v>1</v>
      </c>
    </row>
    <row r="283" spans="1:15" ht="18.75" hidden="1" customHeight="1" outlineLevel="1">
      <c r="A283" s="918"/>
      <c r="B283" s="1284"/>
      <c r="C283" s="1284"/>
      <c r="D283" s="1064"/>
      <c r="E283" s="1065"/>
      <c r="F283" s="1176"/>
      <c r="G283" s="1177"/>
      <c r="H283" s="975"/>
      <c r="I283" s="975"/>
      <c r="J283" s="1178"/>
      <c r="K283" s="1250"/>
      <c r="L283" s="976"/>
      <c r="M283" s="1067"/>
      <c r="N283" s="533"/>
      <c r="O283" s="533">
        <v>0</v>
      </c>
    </row>
    <row r="284" spans="1:15" ht="17.25" hidden="1" customHeight="1">
      <c r="A284" s="1514" t="s">
        <v>289</v>
      </c>
      <c r="B284" s="1515"/>
      <c r="C284" s="1516"/>
      <c r="D284" s="1005"/>
      <c r="E284" s="1005"/>
      <c r="F284" s="1329"/>
      <c r="G284" s="1332">
        <v>0</v>
      </c>
      <c r="H284" s="1415">
        <v>0</v>
      </c>
      <c r="I284" s="1074">
        <v>0</v>
      </c>
      <c r="J284" s="1336">
        <v>0</v>
      </c>
      <c r="K284" s="1334">
        <v>0</v>
      </c>
      <c r="L284" s="1335">
        <v>0</v>
      </c>
      <c r="M284" s="1006"/>
      <c r="N284" s="533"/>
      <c r="O284" s="533">
        <v>0</v>
      </c>
    </row>
    <row r="285" spans="1:15" ht="17.25" hidden="1" customHeight="1" outlineLevel="1">
      <c r="A285" s="1492" t="s">
        <v>718</v>
      </c>
      <c r="B285" s="1493"/>
      <c r="C285" s="1493"/>
      <c r="D285" s="718"/>
      <c r="E285" s="718"/>
      <c r="F285" s="1294"/>
      <c r="G285" s="1294"/>
      <c r="H285" s="718"/>
      <c r="I285" s="718"/>
      <c r="J285" s="1298"/>
      <c r="K285" s="1297"/>
      <c r="L285" s="1068"/>
      <c r="M285" s="846"/>
      <c r="N285" s="533"/>
      <c r="O285" s="533">
        <v>0</v>
      </c>
    </row>
    <row r="286" spans="1:15" ht="30.75" hidden="1" customHeight="1" outlineLevel="1">
      <c r="A286" s="556"/>
      <c r="B286" s="557" t="s">
        <v>280</v>
      </c>
      <c r="C286" s="1406" t="s">
        <v>281</v>
      </c>
      <c r="D286" s="569" t="s">
        <v>288</v>
      </c>
      <c r="E286" s="542">
        <v>0</v>
      </c>
      <c r="F286" s="1416" t="s">
        <v>287</v>
      </c>
      <c r="G286" s="1261">
        <v>0</v>
      </c>
      <c r="H286" s="1233">
        <v>0</v>
      </c>
      <c r="I286" s="542">
        <v>0</v>
      </c>
      <c r="J286" s="1234">
        <v>0</v>
      </c>
      <c r="K286" s="1262">
        <v>0</v>
      </c>
      <c r="L286" s="961">
        <v>0</v>
      </c>
      <c r="M286" s="533" t="e">
        <v>#N/A</v>
      </c>
      <c r="N286" s="576" t="s">
        <v>289</v>
      </c>
      <c r="O286" s="533">
        <v>0</v>
      </c>
    </row>
    <row r="287" spans="1:15" ht="24" hidden="1" customHeight="1" outlineLevel="1">
      <c r="A287" s="915"/>
      <c r="B287" s="531"/>
      <c r="C287" s="531"/>
      <c r="D287" s="531"/>
      <c r="E287" s="531"/>
      <c r="F287" s="1198"/>
      <c r="G287" s="1198"/>
      <c r="H287" s="531"/>
      <c r="I287" s="531"/>
      <c r="J287" s="1308"/>
      <c r="K287" s="1307"/>
      <c r="L287" s="1069"/>
      <c r="M287" s="533"/>
      <c r="N287" s="533"/>
      <c r="O287" s="533">
        <v>0</v>
      </c>
    </row>
    <row r="288" spans="1:15" ht="24" hidden="1" customHeight="1" outlineLevel="1">
      <c r="A288" s="1492" t="s">
        <v>726</v>
      </c>
      <c r="B288" s="1493"/>
      <c r="C288" s="1493"/>
      <c r="D288" s="1070"/>
      <c r="E288" s="532"/>
      <c r="F288" s="1417"/>
      <c r="G288" s="904">
        <v>0</v>
      </c>
      <c r="H288" s="1418">
        <v>0</v>
      </c>
      <c r="I288" s="540">
        <v>0</v>
      </c>
      <c r="J288" s="1313">
        <v>0</v>
      </c>
      <c r="K288" s="1311">
        <v>0</v>
      </c>
      <c r="L288" s="1312">
        <v>0</v>
      </c>
      <c r="M288" s="533"/>
      <c r="N288" s="533"/>
      <c r="O288" s="533">
        <v>0</v>
      </c>
    </row>
    <row r="289" spans="1:20" ht="24" hidden="1" customHeight="1" outlineLevel="1">
      <c r="A289" s="1492" t="s">
        <v>719</v>
      </c>
      <c r="B289" s="1493"/>
      <c r="C289" s="1493"/>
      <c r="D289" s="1070"/>
      <c r="E289" s="532"/>
      <c r="F289" s="1417"/>
      <c r="G289" s="904"/>
      <c r="H289" s="1419"/>
      <c r="I289" s="532"/>
      <c r="J289" s="923"/>
      <c r="K289" s="921"/>
      <c r="L289" s="922"/>
      <c r="M289" s="533"/>
      <c r="N289" s="533"/>
      <c r="O289" s="533">
        <v>0</v>
      </c>
    </row>
    <row r="290" spans="1:20" ht="24" hidden="1" customHeight="1" outlineLevel="1">
      <c r="A290" s="537"/>
      <c r="B290" s="544"/>
      <c r="C290" s="545"/>
      <c r="D290" s="569" t="s">
        <v>288</v>
      </c>
      <c r="E290" s="542">
        <v>0</v>
      </c>
      <c r="F290" s="1416" t="s">
        <v>287</v>
      </c>
      <c r="G290" s="1261">
        <v>0</v>
      </c>
      <c r="H290" s="1233">
        <v>0</v>
      </c>
      <c r="I290" s="542">
        <v>0</v>
      </c>
      <c r="J290" s="1234">
        <v>0</v>
      </c>
      <c r="K290" s="1262">
        <v>0</v>
      </c>
      <c r="L290" s="961">
        <v>0</v>
      </c>
      <c r="M290" s="533" t="e">
        <v>#N/A</v>
      </c>
      <c r="N290" s="576" t="s">
        <v>289</v>
      </c>
      <c r="O290" s="533">
        <v>0</v>
      </c>
    </row>
    <row r="291" spans="1:20" ht="24" hidden="1" customHeight="1" outlineLevel="1">
      <c r="A291" s="916"/>
      <c r="B291" s="1076"/>
      <c r="C291" s="1420"/>
      <c r="D291" s="569"/>
      <c r="E291" s="542"/>
      <c r="F291" s="1416"/>
      <c r="G291" s="1303"/>
      <c r="H291" s="1233"/>
      <c r="I291" s="542"/>
      <c r="J291" s="1234"/>
      <c r="K291" s="1262"/>
      <c r="L291" s="961"/>
      <c r="M291" s="533"/>
      <c r="N291" s="533"/>
      <c r="O291" s="533">
        <v>0</v>
      </c>
    </row>
    <row r="292" spans="1:20" ht="15.75" hidden="1" customHeight="1" outlineLevel="1">
      <c r="A292" s="1492" t="s">
        <v>760</v>
      </c>
      <c r="B292" s="1493"/>
      <c r="C292" s="1493"/>
      <c r="D292" s="1077"/>
      <c r="E292" s="542"/>
      <c r="F292" s="1230"/>
      <c r="G292" s="1303">
        <v>0</v>
      </c>
      <c r="H292" s="1421">
        <v>0</v>
      </c>
      <c r="I292" s="560">
        <v>0</v>
      </c>
      <c r="J292" s="1305">
        <v>0</v>
      </c>
      <c r="K292" s="1302">
        <v>0</v>
      </c>
      <c r="L292" s="1304">
        <v>0</v>
      </c>
      <c r="M292" s="533"/>
      <c r="N292" s="533"/>
      <c r="O292" s="533">
        <v>0</v>
      </c>
    </row>
    <row r="293" spans="1:20" ht="15.75" hidden="1" customHeight="1" outlineLevel="1">
      <c r="A293" s="917"/>
      <c r="B293" s="1422" t="s">
        <v>308</v>
      </c>
      <c r="C293" s="1423" t="s">
        <v>289</v>
      </c>
      <c r="D293" s="1079"/>
      <c r="E293" s="1080"/>
      <c r="F293" s="1424"/>
      <c r="G293" s="1323">
        <v>0</v>
      </c>
      <c r="H293" s="1026">
        <v>0</v>
      </c>
      <c r="I293" s="1081">
        <v>0</v>
      </c>
      <c r="J293" s="1327">
        <v>0</v>
      </c>
      <c r="K293" s="1325">
        <v>0</v>
      </c>
      <c r="L293" s="1326">
        <v>0</v>
      </c>
      <c r="M293" s="1082"/>
      <c r="N293" s="533"/>
      <c r="O293" s="533">
        <v>1</v>
      </c>
    </row>
    <row r="294" spans="1:20" ht="14.25" hidden="1" customHeight="1" thickBot="1">
      <c r="A294" s="911"/>
      <c r="B294" s="1338"/>
      <c r="C294" s="1425"/>
      <c r="D294" s="960"/>
      <c r="E294" s="562"/>
      <c r="F294" s="1426"/>
      <c r="G294" s="1261"/>
      <c r="H294" s="961"/>
      <c r="I294" s="542"/>
      <c r="J294" s="1427"/>
      <c r="K294" s="1428"/>
      <c r="L294" s="961"/>
      <c r="M294" s="1008"/>
      <c r="N294" s="533"/>
      <c r="O294" s="533">
        <v>0</v>
      </c>
    </row>
    <row r="295" spans="1:20" ht="36.75" customHeight="1" thickBot="1">
      <c r="A295" s="1489" t="s">
        <v>107</v>
      </c>
      <c r="B295" s="1490"/>
      <c r="C295" s="1490"/>
      <c r="D295" s="1083"/>
      <c r="E295" s="1084"/>
      <c r="F295" s="1085"/>
      <c r="G295" s="1429">
        <v>4141.1963373207709</v>
      </c>
      <c r="H295" s="1429">
        <v>990.01578745000006</v>
      </c>
      <c r="I295" s="1430">
        <v>121.38435123397045</v>
      </c>
      <c r="J295" s="1430">
        <v>261.83207211000007</v>
      </c>
      <c r="K295" s="1430">
        <v>255.86195046999995</v>
      </c>
      <c r="L295" s="1430">
        <v>258.63030853999999</v>
      </c>
      <c r="M295" s="1000"/>
      <c r="N295" s="1009"/>
      <c r="O295" s="533"/>
      <c r="T295" s="535"/>
    </row>
    <row r="296" spans="1:20" ht="38.25" customHeight="1">
      <c r="A296" s="1531" t="s">
        <v>50</v>
      </c>
      <c r="B296" s="1532"/>
      <c r="C296" s="1533"/>
      <c r="D296" s="1431"/>
      <c r="E296" s="1432"/>
      <c r="F296" s="1433"/>
      <c r="G296" s="1434">
        <v>0</v>
      </c>
      <c r="H296" s="1435"/>
      <c r="I296" s="1436">
        <v>1.8544639696106653E-2</v>
      </c>
      <c r="J296" s="1436">
        <v>3.2472700648451341E-2</v>
      </c>
      <c r="K296" s="1436">
        <v>2.9567787516345711E-2</v>
      </c>
      <c r="L296" s="1436">
        <v>2.8083188962125197E-2</v>
      </c>
      <c r="M296" s="1454"/>
      <c r="N296" s="937"/>
      <c r="O296" s="533"/>
    </row>
    <row r="297" spans="1:20" ht="23.25" customHeight="1">
      <c r="A297" s="1352"/>
      <c r="B297" s="1529" t="s">
        <v>636</v>
      </c>
      <c r="C297" s="1529"/>
      <c r="D297" s="1352"/>
      <c r="E297" s="1353"/>
      <c r="F297" s="1354"/>
      <c r="G297" s="1359"/>
      <c r="H297" s="1356"/>
      <c r="I297" s="1360"/>
      <c r="J297" s="1356"/>
      <c r="K297" s="1356"/>
      <c r="L297" s="1356"/>
      <c r="M297" s="1011"/>
      <c r="N297" s="718"/>
      <c r="O297" s="719"/>
    </row>
    <row r="298" spans="1:20" ht="23.25" customHeight="1">
      <c r="A298" s="1437"/>
      <c r="B298" s="1538" t="s">
        <v>623</v>
      </c>
      <c r="C298" s="1538"/>
      <c r="D298" s="1352"/>
      <c r="E298" s="1353"/>
      <c r="F298" s="1354"/>
      <c r="G298" s="1362"/>
      <c r="H298" s="1012"/>
      <c r="I298" s="1363"/>
      <c r="J298" s="1012">
        <v>3108.6</v>
      </c>
      <c r="K298" s="1012">
        <v>3327.9</v>
      </c>
      <c r="L298" s="1012">
        <v>3441.5</v>
      </c>
      <c r="M298" s="1011"/>
      <c r="N298" s="718"/>
      <c r="O298" s="719"/>
    </row>
    <row r="299" spans="1:20" ht="18" customHeight="1">
      <c r="A299" s="1437"/>
      <c r="B299" s="1524" t="s">
        <v>84</v>
      </c>
      <c r="C299" s="1524"/>
      <c r="D299" s="1352"/>
      <c r="E299" s="1353"/>
      <c r="F299" s="1354"/>
      <c r="G299" s="1362"/>
      <c r="H299" s="1012"/>
      <c r="I299" s="1363"/>
      <c r="J299" s="1012"/>
      <c r="K299" s="1012"/>
      <c r="L299" s="1012"/>
      <c r="M299" s="1011"/>
      <c r="N299" s="718"/>
      <c r="O299" s="719"/>
    </row>
    <row r="300" spans="1:20" ht="13.5" customHeight="1">
      <c r="A300" s="1437"/>
      <c r="B300" s="1523" t="s">
        <v>83</v>
      </c>
      <c r="C300" s="1523"/>
      <c r="D300" s="1352"/>
      <c r="E300" s="1353"/>
      <c r="F300" s="1583"/>
      <c r="G300" s="1583"/>
      <c r="H300" s="1583"/>
      <c r="I300" s="1363"/>
      <c r="J300" s="1013">
        <v>0.38553198018219592</v>
      </c>
      <c r="K300" s="1013">
        <v>0.38457707328071128</v>
      </c>
      <c r="L300" s="1013">
        <v>0.37369284117838092</v>
      </c>
      <c r="M300" s="1011"/>
      <c r="N300" s="718"/>
      <c r="O300" s="719"/>
    </row>
    <row r="301" spans="1:20" ht="23.25" customHeight="1">
      <c r="A301" s="1352"/>
      <c r="B301" s="1527"/>
      <c r="C301" s="1527"/>
      <c r="D301" s="1525" t="s">
        <v>85</v>
      </c>
      <c r="E301" s="1525"/>
      <c r="F301" s="1525"/>
      <c r="G301" s="1525"/>
      <c r="H301" s="1525"/>
      <c r="I301" s="1365">
        <v>58909.7</v>
      </c>
      <c r="J301" s="1014">
        <v>78212.5</v>
      </c>
      <c r="K301" s="1014">
        <v>88264.7</v>
      </c>
      <c r="L301" s="1366">
        <v>99461.9</v>
      </c>
      <c r="M301" s="1011"/>
      <c r="N301" s="718"/>
      <c r="O301" s="719"/>
    </row>
    <row r="302" spans="1:20" ht="18" customHeight="1">
      <c r="A302" s="1352"/>
      <c r="B302" s="1527"/>
      <c r="C302" s="1527"/>
      <c r="D302" s="1522" t="s">
        <v>87</v>
      </c>
      <c r="E302" s="1522"/>
      <c r="F302" s="1522"/>
      <c r="G302" s="1522"/>
      <c r="H302" s="1522"/>
      <c r="I302" s="1365"/>
      <c r="J302" s="1366"/>
      <c r="K302" s="1366"/>
      <c r="L302" s="1366"/>
      <c r="M302" s="1011"/>
      <c r="N302" s="718"/>
      <c r="O302" s="719"/>
    </row>
    <row r="303" spans="1:20" ht="14.25" customHeight="1">
      <c r="A303" s="1352"/>
      <c r="B303" s="1467"/>
      <c r="C303" s="1467"/>
      <c r="D303" s="1525" t="s">
        <v>86</v>
      </c>
      <c r="E303" s="1525"/>
      <c r="F303" s="1525"/>
      <c r="G303" s="1525"/>
      <c r="H303" s="1525"/>
      <c r="I303" s="1365">
        <v>6545.5222222222219</v>
      </c>
      <c r="J303" s="1366">
        <v>8063.1443298969079</v>
      </c>
      <c r="K303" s="1366">
        <v>8653.4019607843147</v>
      </c>
      <c r="L303" s="1366">
        <v>9209.4351851851843</v>
      </c>
      <c r="M303" s="1011"/>
      <c r="N303" s="718"/>
      <c r="O303" s="719"/>
    </row>
    <row r="304" spans="1:20" ht="18" customHeight="1">
      <c r="A304" s="1352"/>
      <c r="B304" s="1527"/>
      <c r="C304" s="1527"/>
      <c r="D304" s="1526" t="s">
        <v>88</v>
      </c>
      <c r="E304" s="1526"/>
      <c r="F304" s="1526"/>
      <c r="G304" s="1526"/>
      <c r="H304" s="1526"/>
      <c r="I304" s="1367"/>
      <c r="J304" s="1366"/>
      <c r="K304" s="1366"/>
      <c r="L304" s="1366"/>
      <c r="M304" s="1011"/>
      <c r="N304" s="718"/>
      <c r="O304" s="719"/>
    </row>
    <row r="305" spans="1:17" ht="13.5" customHeight="1">
      <c r="A305" s="1352"/>
      <c r="B305" s="1527"/>
      <c r="C305" s="1527"/>
      <c r="D305" s="1522" t="s">
        <v>89</v>
      </c>
      <c r="E305" s="1522"/>
      <c r="F305" s="1522"/>
      <c r="G305" s="1522"/>
      <c r="H305" s="1522"/>
      <c r="I305" s="1367">
        <v>9</v>
      </c>
      <c r="J305" s="1366">
        <v>9.6999999999999993</v>
      </c>
      <c r="K305" s="1366">
        <v>10.199999999999999</v>
      </c>
      <c r="L305" s="1366">
        <v>10.8</v>
      </c>
      <c r="M305" s="1011"/>
      <c r="N305" s="718"/>
      <c r="O305" s="719"/>
    </row>
    <row r="306" spans="1:17" ht="23.25" customHeight="1">
      <c r="A306" s="1352"/>
      <c r="B306" s="1527"/>
      <c r="C306" s="1527"/>
      <c r="D306" s="1352"/>
      <c r="E306" s="1353"/>
      <c r="F306" s="1354"/>
      <c r="G306" s="1359"/>
      <c r="H306" s="1356"/>
      <c r="I306" s="1360"/>
      <c r="J306" s="1356"/>
      <c r="K306" s="1356"/>
      <c r="L306" s="1356"/>
      <c r="M306" s="1011"/>
      <c r="N306" s="718"/>
      <c r="O306" s="719"/>
    </row>
    <row r="307" spans="1:17" ht="77.25" customHeight="1" thickBot="1">
      <c r="A307" s="1352"/>
      <c r="B307" s="1584"/>
      <c r="C307" s="1584"/>
      <c r="D307" s="1352"/>
      <c r="E307" s="1353"/>
      <c r="F307" s="1354"/>
      <c r="G307" s="1359"/>
      <c r="H307" s="1356"/>
      <c r="I307" s="1360"/>
      <c r="J307" s="1356"/>
      <c r="K307" s="1356"/>
      <c r="L307" s="1356"/>
      <c r="M307" s="1011"/>
      <c r="N307" s="718"/>
      <c r="O307" s="719"/>
    </row>
    <row r="308" spans="1:17" ht="34.5" customHeight="1">
      <c r="A308" s="919"/>
      <c r="B308" s="1438"/>
      <c r="C308" s="1439"/>
      <c r="D308" s="1087"/>
      <c r="E308" s="1086"/>
      <c r="F308" s="1440"/>
      <c r="G308" s="1088"/>
      <c r="H308" s="1088"/>
      <c r="I308" s="1089"/>
      <c r="J308" s="1090"/>
      <c r="K308" s="1090"/>
      <c r="L308" s="1090"/>
      <c r="M308" s="1091"/>
      <c r="N308" s="1091"/>
      <c r="O308" s="907"/>
    </row>
    <row r="309" spans="1:17">
      <c r="A309" s="907"/>
      <c r="B309" s="1372"/>
      <c r="C309" s="907"/>
      <c r="D309" s="719"/>
      <c r="E309" s="925"/>
      <c r="F309" s="1372"/>
      <c r="G309" s="925"/>
      <c r="H309" s="925"/>
      <c r="I309" s="925"/>
      <c r="J309" s="553"/>
      <c r="K309" s="553"/>
      <c r="L309" s="553"/>
      <c r="M309" s="907"/>
      <c r="N309" s="907"/>
      <c r="O309" s="907"/>
    </row>
    <row r="310" spans="1:17">
      <c r="A310" s="907"/>
      <c r="B310" s="1441"/>
      <c r="C310" s="907"/>
      <c r="D310" s="719"/>
      <c r="E310" s="925"/>
      <c r="F310" s="1372"/>
      <c r="G310" s="1530"/>
      <c r="H310" s="1530"/>
      <c r="I310" s="1016"/>
      <c r="J310" s="1017"/>
      <c r="K310" s="1017"/>
      <c r="L310" s="1017"/>
      <c r="M310" s="907"/>
      <c r="N310" s="907"/>
      <c r="O310" s="907"/>
      <c r="P310" s="907"/>
      <c r="Q310" s="535"/>
    </row>
    <row r="311" spans="1:17">
      <c r="A311" s="907"/>
      <c r="B311" s="1441"/>
      <c r="C311" s="907"/>
      <c r="D311" s="719"/>
      <c r="E311" s="925"/>
      <c r="F311" s="1372"/>
      <c r="G311" s="1530"/>
      <c r="H311" s="1530"/>
      <c r="I311" s="1018"/>
      <c r="J311" s="1017"/>
      <c r="K311" s="1017"/>
      <c r="L311" s="1017"/>
      <c r="M311" s="907"/>
      <c r="N311" s="907"/>
      <c r="O311" s="907"/>
      <c r="P311" s="907"/>
      <c r="Q311" s="535"/>
    </row>
    <row r="312" spans="1:17">
      <c r="A312" s="907"/>
      <c r="B312" s="1441"/>
      <c r="C312" s="907"/>
      <c r="D312" s="719"/>
      <c r="E312" s="925"/>
      <c r="F312" s="1372"/>
      <c r="G312" s="1019"/>
      <c r="H312" s="1019"/>
      <c r="I312" s="1018"/>
      <c r="J312" s="1017"/>
      <c r="K312" s="1017"/>
      <c r="L312" s="1017"/>
      <c r="M312" s="907"/>
      <c r="N312" s="907"/>
      <c r="O312" s="907"/>
      <c r="P312" s="907"/>
      <c r="Q312" s="535"/>
    </row>
    <row r="313" spans="1:17" ht="20.25">
      <c r="A313" s="907"/>
      <c r="B313" s="1092"/>
      <c r="C313" s="1369"/>
      <c r="D313" s="719"/>
      <c r="E313" s="925"/>
      <c r="F313" s="1023"/>
      <c r="G313" s="1093"/>
      <c r="H313" s="926"/>
      <c r="I313" s="1015"/>
      <c r="J313" s="1094"/>
      <c r="K313" s="1095"/>
      <c r="L313" s="553"/>
      <c r="M313" s="907"/>
      <c r="N313" s="907"/>
      <c r="O313" s="907"/>
      <c r="P313" s="907"/>
      <c r="Q313" s="535"/>
    </row>
    <row r="314" spans="1:17" ht="19.5" customHeight="1">
      <c r="A314" s="907"/>
      <c r="B314" s="1092"/>
      <c r="C314" s="1369"/>
      <c r="D314" s="719"/>
      <c r="E314" s="925"/>
      <c r="F314" s="1023"/>
      <c r="G314" s="1021"/>
      <c r="H314" s="925"/>
      <c r="I314" s="926"/>
      <c r="J314" s="553"/>
      <c r="K314" s="553"/>
      <c r="L314" s="553"/>
      <c r="M314" s="907"/>
      <c r="N314" s="907"/>
      <c r="O314" s="907"/>
      <c r="P314" s="907"/>
      <c r="Q314" s="535"/>
    </row>
    <row r="315" spans="1:17">
      <c r="A315" s="907"/>
      <c r="B315" s="1092"/>
      <c r="C315" s="926"/>
      <c r="D315" s="719"/>
      <c r="E315" s="925"/>
      <c r="F315" s="1372"/>
      <c r="G315" s="925"/>
      <c r="H315" s="925"/>
      <c r="I315" s="925"/>
      <c r="J315" s="553"/>
      <c r="K315" s="1022"/>
      <c r="L315" s="553"/>
      <c r="M315" s="907"/>
      <c r="N315" s="907"/>
      <c r="O315" s="907"/>
      <c r="P315" s="907"/>
      <c r="Q315" s="535"/>
    </row>
    <row r="316" spans="1:17" ht="29.25" customHeight="1">
      <c r="A316" s="907"/>
      <c r="B316" s="1092"/>
      <c r="C316" s="926"/>
      <c r="D316" s="719"/>
      <c r="E316" s="925"/>
      <c r="F316" s="1372"/>
      <c r="G316" s="1585"/>
      <c r="H316" s="1585"/>
      <c r="I316" s="1585"/>
      <c r="J316" s="553"/>
      <c r="K316" s="553"/>
      <c r="L316" s="553"/>
      <c r="M316" s="907"/>
      <c r="N316" s="907"/>
      <c r="O316" s="907"/>
      <c r="P316" s="907"/>
      <c r="Q316" s="535"/>
    </row>
    <row r="317" spans="1:17">
      <c r="A317" s="907"/>
      <c r="B317" s="1092"/>
      <c r="C317" s="926"/>
      <c r="D317" s="719"/>
      <c r="E317" s="925"/>
      <c r="F317" s="1372"/>
      <c r="G317" s="925"/>
      <c r="L317" s="553"/>
      <c r="M317" s="907"/>
      <c r="N317" s="907"/>
      <c r="O317" s="907"/>
      <c r="P317" s="907"/>
      <c r="Q317" s="535"/>
    </row>
    <row r="318" spans="1:17">
      <c r="A318" s="907"/>
      <c r="B318" s="1441"/>
      <c r="C318" s="907"/>
      <c r="D318" s="719"/>
      <c r="E318" s="925"/>
      <c r="F318" s="1372"/>
      <c r="G318" s="925"/>
      <c r="H318" s="925"/>
      <c r="I318" s="925"/>
      <c r="J318" s="553"/>
      <c r="K318" s="553"/>
      <c r="L318" s="553"/>
      <c r="M318" s="907"/>
      <c r="N318" s="907"/>
      <c r="O318" s="907"/>
      <c r="P318" s="907"/>
      <c r="Q318" s="535"/>
    </row>
    <row r="319" spans="1:17">
      <c r="B319" s="1442"/>
      <c r="O319" s="907"/>
      <c r="Q319" s="535"/>
    </row>
    <row r="320" spans="1:17">
      <c r="B320" s="1442"/>
      <c r="O320" s="907"/>
      <c r="Q320" s="535"/>
    </row>
    <row r="321" spans="2:17">
      <c r="B321" s="1442"/>
      <c r="D321" s="534"/>
      <c r="E321" s="925"/>
      <c r="F321" s="1442"/>
      <c r="G321" s="534"/>
      <c r="H321" s="534"/>
      <c r="I321" s="925"/>
      <c r="O321" s="925"/>
      <c r="Q321" s="535"/>
    </row>
    <row r="322" spans="2:17">
      <c r="B322" s="1442"/>
      <c r="D322" s="899"/>
      <c r="F322" s="1442"/>
      <c r="G322" s="534"/>
      <c r="H322" s="925"/>
      <c r="I322" s="925"/>
      <c r="L322" s="550"/>
      <c r="N322" s="925"/>
      <c r="O322" s="925"/>
      <c r="P322" s="925"/>
      <c r="Q322" s="535"/>
    </row>
    <row r="323" spans="2:17">
      <c r="B323" s="1442"/>
      <c r="D323" s="899"/>
      <c r="F323" s="1442"/>
      <c r="G323" s="534"/>
      <c r="H323" s="925"/>
      <c r="I323" s="925"/>
      <c r="L323" s="550"/>
      <c r="N323" s="925"/>
      <c r="O323" s="925"/>
      <c r="Q323" s="535"/>
    </row>
    <row r="324" spans="2:17">
      <c r="D324" s="899"/>
      <c r="F324" s="1442"/>
      <c r="G324" s="534"/>
      <c r="H324" s="925"/>
      <c r="I324" s="925"/>
      <c r="L324" s="550"/>
      <c r="N324" s="925"/>
      <c r="O324" s="925"/>
      <c r="Q324" s="535"/>
    </row>
    <row r="325" spans="2:17">
      <c r="D325" s="899"/>
      <c r="F325" s="1442"/>
      <c r="G325" s="534"/>
      <c r="H325" s="925"/>
      <c r="I325" s="925"/>
      <c r="L325" s="550"/>
      <c r="N325" s="925"/>
      <c r="O325" s="925"/>
      <c r="Q325" s="535"/>
    </row>
    <row r="326" spans="2:17">
      <c r="D326" s="899"/>
      <c r="F326" s="1442"/>
      <c r="G326" s="534"/>
      <c r="H326" s="925"/>
      <c r="I326" s="925"/>
      <c r="L326" s="550"/>
      <c r="N326" s="925"/>
      <c r="O326" s="925"/>
      <c r="Q326" s="535"/>
    </row>
    <row r="327" spans="2:17">
      <c r="D327" s="899"/>
      <c r="F327" s="1442"/>
      <c r="G327" s="534"/>
      <c r="H327" s="925"/>
      <c r="I327" s="925"/>
      <c r="L327" s="550"/>
      <c r="N327" s="925"/>
      <c r="O327" s="925"/>
      <c r="Q327" s="535"/>
    </row>
    <row r="328" spans="2:17">
      <c r="D328" s="899"/>
      <c r="F328" s="1442"/>
      <c r="G328" s="534"/>
      <c r="H328" s="925"/>
      <c r="I328" s="925"/>
      <c r="L328" s="550"/>
      <c r="N328" s="925"/>
      <c r="O328" s="925"/>
      <c r="Q328" s="535"/>
    </row>
    <row r="329" spans="2:17">
      <c r="D329" s="899"/>
      <c r="F329" s="1442"/>
      <c r="G329" s="534"/>
      <c r="H329" s="925"/>
      <c r="I329" s="925"/>
      <c r="L329" s="550"/>
      <c r="N329" s="925"/>
      <c r="O329" s="925"/>
      <c r="Q329" s="535"/>
    </row>
    <row r="330" spans="2:17">
      <c r="D330" s="899"/>
      <c r="F330" s="1442"/>
      <c r="G330" s="534"/>
      <c r="H330" s="925"/>
      <c r="I330" s="925"/>
      <c r="L330" s="550"/>
      <c r="N330" s="925"/>
      <c r="O330" s="925"/>
      <c r="Q330" s="535"/>
    </row>
    <row r="331" spans="2:17">
      <c r="D331" s="899"/>
      <c r="F331" s="1442"/>
      <c r="G331" s="534"/>
      <c r="H331" s="925"/>
      <c r="I331" s="925"/>
      <c r="L331" s="550"/>
      <c r="N331" s="925"/>
      <c r="O331" s="925"/>
      <c r="Q331" s="535"/>
    </row>
    <row r="332" spans="2:17">
      <c r="D332" s="534"/>
      <c r="E332" s="925"/>
      <c r="F332" s="1442"/>
      <c r="G332" s="534"/>
      <c r="H332" s="534"/>
      <c r="I332" s="925"/>
      <c r="O332" s="925"/>
      <c r="Q332" s="535"/>
    </row>
    <row r="333" spans="2:17">
      <c r="D333" s="534"/>
      <c r="E333" s="925"/>
      <c r="F333" s="1442"/>
      <c r="G333" s="534"/>
      <c r="H333" s="534"/>
      <c r="I333" s="925"/>
      <c r="O333" s="925"/>
      <c r="Q333" s="535"/>
    </row>
    <row r="334" spans="2:17">
      <c r="D334" s="534"/>
      <c r="E334" s="925"/>
      <c r="F334" s="1442"/>
      <c r="G334" s="534"/>
      <c r="H334" s="534"/>
      <c r="I334" s="925"/>
      <c r="O334" s="925"/>
      <c r="Q334" s="535"/>
    </row>
    <row r="335" spans="2:17">
      <c r="D335" s="534"/>
      <c r="E335" s="925"/>
      <c r="F335" s="1442"/>
      <c r="G335" s="534"/>
      <c r="H335" s="534"/>
      <c r="I335" s="925"/>
      <c r="O335" s="925"/>
      <c r="Q335" s="535"/>
    </row>
    <row r="336" spans="2:17">
      <c r="D336" s="534"/>
      <c r="E336" s="925"/>
      <c r="F336" s="1442"/>
      <c r="G336" s="534"/>
      <c r="H336" s="534"/>
      <c r="I336" s="925"/>
      <c r="O336" s="925"/>
      <c r="Q336" s="535"/>
    </row>
    <row r="337" spans="2:17">
      <c r="D337" s="534"/>
      <c r="E337" s="925"/>
      <c r="F337" s="1442"/>
      <c r="G337" s="534"/>
      <c r="H337" s="534"/>
      <c r="I337" s="925"/>
      <c r="O337" s="925"/>
      <c r="Q337" s="535"/>
    </row>
    <row r="338" spans="2:17">
      <c r="D338" s="534"/>
      <c r="E338" s="925"/>
      <c r="F338" s="1442"/>
      <c r="G338" s="534"/>
      <c r="H338" s="534"/>
      <c r="I338" s="925"/>
      <c r="O338" s="925"/>
      <c r="Q338" s="535"/>
    </row>
    <row r="339" spans="2:17">
      <c r="B339" s="534"/>
      <c r="D339" s="534"/>
      <c r="E339" s="925"/>
      <c r="F339" s="1442"/>
      <c r="G339" s="534"/>
      <c r="H339" s="534"/>
      <c r="I339" s="925"/>
      <c r="O339" s="925"/>
      <c r="Q339" s="535"/>
    </row>
    <row r="340" spans="2:17">
      <c r="B340" s="534"/>
      <c r="D340" s="534"/>
      <c r="E340" s="925"/>
      <c r="F340" s="1442"/>
      <c r="G340" s="534"/>
      <c r="H340" s="534"/>
      <c r="I340" s="925"/>
      <c r="O340" s="925"/>
      <c r="Q340" s="535"/>
    </row>
    <row r="341" spans="2:17">
      <c r="B341" s="534"/>
      <c r="D341" s="534"/>
      <c r="E341" s="925"/>
      <c r="F341" s="1442"/>
      <c r="G341" s="534"/>
      <c r="H341" s="534"/>
      <c r="I341" s="925"/>
      <c r="O341" s="925"/>
      <c r="Q341" s="535"/>
    </row>
    <row r="342" spans="2:17">
      <c r="B342" s="534"/>
      <c r="D342" s="534"/>
      <c r="E342" s="925"/>
      <c r="F342" s="1442"/>
      <c r="G342" s="534"/>
      <c r="H342" s="534"/>
      <c r="I342" s="925"/>
      <c r="O342" s="925"/>
      <c r="Q342" s="535"/>
    </row>
    <row r="343" spans="2:17">
      <c r="B343" s="534"/>
      <c r="D343" s="534"/>
      <c r="E343" s="925"/>
      <c r="F343" s="1442"/>
      <c r="G343" s="534"/>
      <c r="H343" s="534"/>
      <c r="I343" s="925"/>
      <c r="O343" s="925"/>
      <c r="Q343" s="535"/>
    </row>
    <row r="344" spans="2:17">
      <c r="B344" s="534"/>
      <c r="D344" s="534"/>
      <c r="E344" s="925"/>
      <c r="F344" s="1442"/>
      <c r="G344" s="534"/>
      <c r="H344" s="534"/>
      <c r="I344" s="925"/>
      <c r="O344" s="925"/>
      <c r="Q344" s="535"/>
    </row>
    <row r="345" spans="2:17">
      <c r="B345" s="534"/>
      <c r="D345" s="534"/>
      <c r="E345" s="925"/>
      <c r="F345" s="1442"/>
      <c r="G345" s="534"/>
      <c r="H345" s="534"/>
      <c r="I345" s="925"/>
      <c r="O345" s="925"/>
      <c r="Q345" s="535"/>
    </row>
    <row r="346" spans="2:17">
      <c r="B346" s="534"/>
      <c r="D346" s="534"/>
      <c r="E346" s="925"/>
      <c r="F346" s="1442"/>
      <c r="G346" s="534"/>
      <c r="H346" s="534"/>
      <c r="I346" s="925"/>
      <c r="O346" s="925"/>
      <c r="Q346" s="535"/>
    </row>
    <row r="347" spans="2:17">
      <c r="B347" s="534"/>
      <c r="D347" s="534"/>
      <c r="E347" s="925"/>
      <c r="F347" s="1442"/>
      <c r="G347" s="534"/>
      <c r="H347" s="534"/>
      <c r="I347" s="925"/>
      <c r="O347" s="925"/>
      <c r="Q347" s="535"/>
    </row>
    <row r="348" spans="2:17">
      <c r="B348" s="534"/>
      <c r="O348" s="925"/>
      <c r="Q348" s="535"/>
    </row>
    <row r="349" spans="2:17">
      <c r="B349" s="534"/>
      <c r="O349" s="925"/>
      <c r="Q349" s="535"/>
    </row>
    <row r="350" spans="2:17">
      <c r="B350" s="534"/>
      <c r="O350" s="925"/>
      <c r="Q350" s="535"/>
    </row>
    <row r="351" spans="2:17">
      <c r="B351" s="534"/>
      <c r="O351" s="925"/>
      <c r="Q351" s="535"/>
    </row>
    <row r="352" spans="2:17">
      <c r="B352" s="534"/>
      <c r="O352" s="925"/>
      <c r="Q352" s="535"/>
    </row>
    <row r="353" spans="2:17">
      <c r="B353" s="534"/>
      <c r="O353" s="925"/>
      <c r="Q353" s="535"/>
    </row>
    <row r="354" spans="2:17">
      <c r="B354" s="534"/>
      <c r="O354" s="925"/>
      <c r="Q354" s="535"/>
    </row>
    <row r="355" spans="2:17">
      <c r="B355" s="534"/>
      <c r="D355" s="534"/>
      <c r="E355" s="534"/>
      <c r="F355" s="534"/>
      <c r="G355" s="534"/>
      <c r="H355" s="534"/>
      <c r="I355" s="534"/>
      <c r="J355" s="550"/>
      <c r="K355" s="550"/>
      <c r="L355" s="550"/>
      <c r="O355" s="925"/>
      <c r="Q355" s="535"/>
    </row>
    <row r="356" spans="2:17">
      <c r="B356" s="534"/>
      <c r="D356" s="534"/>
      <c r="E356" s="534"/>
      <c r="F356" s="534"/>
      <c r="G356" s="534"/>
      <c r="H356" s="534"/>
      <c r="I356" s="534"/>
      <c r="J356" s="550"/>
      <c r="K356" s="550"/>
      <c r="L356" s="550"/>
      <c r="O356" s="925"/>
      <c r="Q356" s="535"/>
    </row>
    <row r="357" spans="2:17">
      <c r="B357" s="534"/>
      <c r="D357" s="534"/>
      <c r="E357" s="534"/>
      <c r="F357" s="534"/>
      <c r="G357" s="534"/>
      <c r="H357" s="534"/>
      <c r="I357" s="534"/>
      <c r="J357" s="550"/>
      <c r="K357" s="550"/>
      <c r="L357" s="550"/>
      <c r="O357" s="925"/>
      <c r="Q357" s="535"/>
    </row>
    <row r="358" spans="2:17">
      <c r="B358" s="534"/>
      <c r="D358" s="534"/>
      <c r="E358" s="534"/>
      <c r="F358" s="534"/>
      <c r="G358" s="534"/>
      <c r="H358" s="534"/>
      <c r="I358" s="534"/>
      <c r="J358" s="550"/>
      <c r="K358" s="550"/>
      <c r="L358" s="550"/>
      <c r="O358" s="925"/>
      <c r="Q358" s="535"/>
    </row>
    <row r="359" spans="2:17">
      <c r="B359" s="534"/>
      <c r="D359" s="534"/>
      <c r="E359" s="534"/>
      <c r="F359" s="534"/>
      <c r="G359" s="534"/>
      <c r="H359" s="534"/>
      <c r="I359" s="534"/>
      <c r="J359" s="550"/>
      <c r="K359" s="550"/>
      <c r="L359" s="550"/>
      <c r="O359" s="925"/>
      <c r="Q359" s="535"/>
    </row>
    <row r="360" spans="2:17">
      <c r="B360" s="534"/>
      <c r="D360" s="534"/>
      <c r="E360" s="534"/>
      <c r="F360" s="534"/>
      <c r="G360" s="534"/>
      <c r="H360" s="534"/>
      <c r="I360" s="534"/>
      <c r="J360" s="550"/>
      <c r="K360" s="550"/>
      <c r="L360" s="550"/>
      <c r="O360" s="925"/>
      <c r="Q360" s="535"/>
    </row>
    <row r="361" spans="2:17">
      <c r="B361" s="534"/>
      <c r="D361" s="534"/>
      <c r="E361" s="534"/>
      <c r="F361" s="534"/>
      <c r="G361" s="534"/>
      <c r="H361" s="534"/>
      <c r="I361" s="534"/>
      <c r="J361" s="550"/>
      <c r="K361" s="550"/>
      <c r="L361" s="550"/>
      <c r="O361" s="925"/>
      <c r="Q361" s="535"/>
    </row>
    <row r="362" spans="2:17">
      <c r="B362" s="534"/>
      <c r="D362" s="534"/>
      <c r="E362" s="534"/>
      <c r="F362" s="534"/>
      <c r="G362" s="534"/>
      <c r="H362" s="534"/>
      <c r="I362" s="534"/>
      <c r="J362" s="550"/>
      <c r="K362" s="550"/>
      <c r="L362" s="550"/>
      <c r="O362" s="925"/>
      <c r="Q362" s="535"/>
    </row>
    <row r="363" spans="2:17">
      <c r="B363" s="534"/>
      <c r="D363" s="534"/>
      <c r="E363" s="534"/>
      <c r="F363" s="534"/>
      <c r="G363" s="534"/>
      <c r="H363" s="534"/>
      <c r="I363" s="534"/>
      <c r="J363" s="550"/>
      <c r="K363" s="550"/>
      <c r="L363" s="550"/>
      <c r="O363" s="925"/>
      <c r="Q363" s="535"/>
    </row>
    <row r="364" spans="2:17">
      <c r="B364" s="534"/>
      <c r="D364" s="534"/>
      <c r="E364" s="534"/>
      <c r="F364" s="534"/>
      <c r="G364" s="534"/>
      <c r="H364" s="534"/>
      <c r="I364" s="534"/>
      <c r="J364" s="550"/>
      <c r="K364" s="550"/>
      <c r="L364" s="550"/>
      <c r="O364" s="925"/>
      <c r="Q364" s="535"/>
    </row>
    <row r="365" spans="2:17">
      <c r="B365" s="534"/>
      <c r="D365" s="534"/>
      <c r="E365" s="534"/>
      <c r="F365" s="534"/>
      <c r="G365" s="534"/>
      <c r="H365" s="534"/>
      <c r="I365" s="534"/>
      <c r="J365" s="550"/>
      <c r="K365" s="550"/>
      <c r="L365" s="550"/>
      <c r="O365" s="925"/>
      <c r="Q365" s="535"/>
    </row>
    <row r="366" spans="2:17">
      <c r="B366" s="534"/>
      <c r="D366" s="534"/>
      <c r="E366" s="534"/>
      <c r="F366" s="534"/>
      <c r="G366" s="534"/>
      <c r="H366" s="534"/>
      <c r="I366" s="534"/>
      <c r="J366" s="550"/>
      <c r="K366" s="550"/>
      <c r="L366" s="550"/>
      <c r="O366" s="925"/>
      <c r="Q366" s="535"/>
    </row>
    <row r="367" spans="2:17">
      <c r="B367" s="534"/>
      <c r="D367" s="534"/>
      <c r="E367" s="534"/>
      <c r="F367" s="534"/>
      <c r="G367" s="534"/>
      <c r="H367" s="534"/>
      <c r="I367" s="534"/>
      <c r="J367" s="550"/>
      <c r="K367" s="550"/>
      <c r="L367" s="550"/>
      <c r="O367" s="925"/>
      <c r="Q367" s="535"/>
    </row>
    <row r="368" spans="2:17">
      <c r="B368" s="534"/>
      <c r="D368" s="534"/>
      <c r="E368" s="534"/>
      <c r="F368" s="534"/>
      <c r="G368" s="534"/>
      <c r="H368" s="534"/>
      <c r="I368" s="534"/>
      <c r="J368" s="550"/>
      <c r="K368" s="550"/>
      <c r="L368" s="550"/>
      <c r="O368" s="925"/>
      <c r="Q368" s="535"/>
    </row>
    <row r="369" spans="2:17">
      <c r="B369" s="534"/>
      <c r="D369" s="534"/>
      <c r="E369" s="534"/>
      <c r="F369" s="534"/>
      <c r="G369" s="534"/>
      <c r="H369" s="534"/>
      <c r="I369" s="534"/>
      <c r="J369" s="550"/>
      <c r="K369" s="550"/>
      <c r="L369" s="550"/>
      <c r="O369" s="925"/>
      <c r="Q369" s="535"/>
    </row>
    <row r="370" spans="2:17">
      <c r="B370" s="534"/>
      <c r="D370" s="534"/>
      <c r="E370" s="534"/>
      <c r="F370" s="534"/>
      <c r="G370" s="534"/>
      <c r="H370" s="534"/>
      <c r="I370" s="534"/>
      <c r="J370" s="550"/>
      <c r="K370" s="550"/>
      <c r="L370" s="550"/>
      <c r="O370" s="925"/>
      <c r="Q370" s="535"/>
    </row>
    <row r="371" spans="2:17">
      <c r="B371" s="534"/>
      <c r="D371" s="534"/>
      <c r="E371" s="534"/>
      <c r="F371" s="534"/>
      <c r="G371" s="534"/>
      <c r="H371" s="534"/>
      <c r="I371" s="534"/>
      <c r="J371" s="550"/>
      <c r="K371" s="550"/>
      <c r="L371" s="550"/>
      <c r="O371" s="925"/>
      <c r="Q371" s="535"/>
    </row>
    <row r="372" spans="2:17">
      <c r="B372" s="534"/>
      <c r="D372" s="534"/>
      <c r="E372" s="534"/>
      <c r="F372" s="534"/>
      <c r="G372" s="534"/>
      <c r="H372" s="534"/>
      <c r="I372" s="534"/>
      <c r="J372" s="550"/>
      <c r="K372" s="550"/>
      <c r="L372" s="550"/>
      <c r="O372" s="925"/>
      <c r="Q372" s="535"/>
    </row>
    <row r="373" spans="2:17">
      <c r="B373" s="534"/>
      <c r="D373" s="534"/>
      <c r="E373" s="534"/>
      <c r="F373" s="534"/>
      <c r="G373" s="534"/>
      <c r="H373" s="534"/>
      <c r="I373" s="534"/>
      <c r="J373" s="550"/>
      <c r="K373" s="550"/>
      <c r="L373" s="550"/>
      <c r="O373" s="925"/>
      <c r="Q373" s="535"/>
    </row>
    <row r="374" spans="2:17">
      <c r="B374" s="534"/>
      <c r="D374" s="534"/>
      <c r="E374" s="534"/>
      <c r="F374" s="534"/>
      <c r="G374" s="534"/>
      <c r="H374" s="534"/>
      <c r="I374" s="534"/>
      <c r="J374" s="550"/>
      <c r="K374" s="550"/>
      <c r="L374" s="550"/>
      <c r="O374" s="925"/>
      <c r="Q374" s="535"/>
    </row>
    <row r="375" spans="2:17">
      <c r="B375" s="534"/>
      <c r="D375" s="534"/>
      <c r="E375" s="534"/>
      <c r="F375" s="534"/>
      <c r="G375" s="534"/>
      <c r="H375" s="534"/>
      <c r="I375" s="534"/>
      <c r="J375" s="550"/>
      <c r="K375" s="550"/>
      <c r="L375" s="550"/>
      <c r="O375" s="925"/>
      <c r="Q375" s="535"/>
    </row>
    <row r="376" spans="2:17">
      <c r="B376" s="534"/>
      <c r="D376" s="534"/>
      <c r="E376" s="534"/>
      <c r="F376" s="534"/>
      <c r="G376" s="534"/>
      <c r="H376" s="534"/>
      <c r="I376" s="534"/>
      <c r="J376" s="550"/>
      <c r="K376" s="550"/>
      <c r="L376" s="550"/>
      <c r="O376" s="925"/>
      <c r="Q376" s="535"/>
    </row>
    <row r="377" spans="2:17">
      <c r="B377" s="534"/>
      <c r="D377" s="534"/>
      <c r="E377" s="534"/>
      <c r="F377" s="534"/>
      <c r="G377" s="534"/>
      <c r="H377" s="534"/>
      <c r="I377" s="534"/>
      <c r="J377" s="550"/>
      <c r="K377" s="550"/>
      <c r="L377" s="550"/>
      <c r="O377" s="925"/>
      <c r="Q377" s="535"/>
    </row>
    <row r="378" spans="2:17">
      <c r="B378" s="534"/>
      <c r="D378" s="534"/>
      <c r="E378" s="534"/>
      <c r="F378" s="534"/>
      <c r="G378" s="534"/>
      <c r="H378" s="534"/>
      <c r="I378" s="534"/>
      <c r="J378" s="550"/>
      <c r="K378" s="550"/>
      <c r="L378" s="550"/>
      <c r="O378" s="925"/>
      <c r="Q378" s="535"/>
    </row>
    <row r="379" spans="2:17">
      <c r="B379" s="534"/>
      <c r="D379" s="534"/>
      <c r="E379" s="534"/>
      <c r="F379" s="534"/>
      <c r="G379" s="534"/>
      <c r="H379" s="534"/>
      <c r="I379" s="534"/>
      <c r="J379" s="550"/>
      <c r="K379" s="550"/>
      <c r="L379" s="550"/>
      <c r="O379" s="925"/>
      <c r="Q379" s="535"/>
    </row>
    <row r="380" spans="2:17">
      <c r="B380" s="534"/>
      <c r="D380" s="534"/>
      <c r="E380" s="534"/>
      <c r="F380" s="534"/>
      <c r="G380" s="534"/>
      <c r="H380" s="534"/>
      <c r="I380" s="534"/>
      <c r="J380" s="550"/>
      <c r="K380" s="550"/>
      <c r="L380" s="550"/>
      <c r="O380" s="925"/>
      <c r="Q380" s="535"/>
    </row>
    <row r="381" spans="2:17">
      <c r="B381" s="534"/>
      <c r="D381" s="534"/>
      <c r="E381" s="534"/>
      <c r="F381" s="534"/>
      <c r="G381" s="534"/>
      <c r="H381" s="534"/>
      <c r="I381" s="534"/>
      <c r="J381" s="550"/>
      <c r="K381" s="550"/>
      <c r="L381" s="550"/>
      <c r="O381" s="925"/>
      <c r="Q381" s="535"/>
    </row>
    <row r="382" spans="2:17">
      <c r="B382" s="534"/>
      <c r="D382" s="534"/>
      <c r="E382" s="534"/>
      <c r="F382" s="534"/>
      <c r="G382" s="534"/>
      <c r="H382" s="534"/>
      <c r="I382" s="534"/>
      <c r="J382" s="550"/>
      <c r="K382" s="550"/>
      <c r="L382" s="550"/>
      <c r="O382" s="925"/>
      <c r="Q382" s="535"/>
    </row>
    <row r="383" spans="2:17">
      <c r="B383" s="534"/>
      <c r="D383" s="534"/>
      <c r="E383" s="534"/>
      <c r="F383" s="534"/>
      <c r="G383" s="534"/>
      <c r="H383" s="534"/>
      <c r="I383" s="534"/>
      <c r="J383" s="550"/>
      <c r="K383" s="550"/>
      <c r="L383" s="550"/>
      <c r="O383" s="925"/>
      <c r="Q383" s="535"/>
    </row>
    <row r="384" spans="2:17">
      <c r="B384" s="534"/>
      <c r="D384" s="534"/>
      <c r="E384" s="534"/>
      <c r="F384" s="534"/>
      <c r="G384" s="534"/>
      <c r="H384" s="534"/>
      <c r="I384" s="534"/>
      <c r="J384" s="550"/>
      <c r="K384" s="550"/>
      <c r="L384" s="550"/>
      <c r="O384" s="925"/>
      <c r="Q384" s="535"/>
    </row>
    <row r="385" spans="2:17">
      <c r="B385" s="534"/>
      <c r="D385" s="534"/>
      <c r="E385" s="534"/>
      <c r="F385" s="534"/>
      <c r="G385" s="534"/>
      <c r="H385" s="534"/>
      <c r="I385" s="534"/>
      <c r="J385" s="550"/>
      <c r="K385" s="550"/>
      <c r="L385" s="550"/>
      <c r="O385" s="925"/>
      <c r="Q385" s="535"/>
    </row>
    <row r="386" spans="2:17">
      <c r="B386" s="534"/>
      <c r="D386" s="534"/>
      <c r="E386" s="534"/>
      <c r="F386" s="534"/>
      <c r="G386" s="534"/>
      <c r="H386" s="534"/>
      <c r="I386" s="534"/>
      <c r="J386" s="550"/>
      <c r="K386" s="550"/>
      <c r="L386" s="550"/>
      <c r="O386" s="925"/>
      <c r="Q386" s="535"/>
    </row>
    <row r="387" spans="2:17">
      <c r="B387" s="534"/>
      <c r="D387" s="534"/>
      <c r="E387" s="534"/>
      <c r="F387" s="534"/>
      <c r="G387" s="534"/>
      <c r="H387" s="534"/>
      <c r="I387" s="534"/>
      <c r="J387" s="550"/>
      <c r="K387" s="550"/>
      <c r="L387" s="550"/>
      <c r="O387" s="925"/>
      <c r="Q387" s="535"/>
    </row>
    <row r="388" spans="2:17">
      <c r="B388" s="534"/>
      <c r="D388" s="534"/>
      <c r="E388" s="534"/>
      <c r="F388" s="534"/>
      <c r="G388" s="534"/>
      <c r="H388" s="534"/>
      <c r="I388" s="534"/>
      <c r="J388" s="550"/>
      <c r="K388" s="550"/>
      <c r="L388" s="550"/>
      <c r="O388" s="925"/>
      <c r="Q388" s="535"/>
    </row>
    <row r="389" spans="2:17">
      <c r="B389" s="534"/>
      <c r="D389" s="534"/>
      <c r="E389" s="534"/>
      <c r="F389" s="534"/>
      <c r="G389" s="534"/>
      <c r="H389" s="534"/>
      <c r="I389" s="534"/>
      <c r="J389" s="550"/>
      <c r="K389" s="550"/>
      <c r="L389" s="550"/>
      <c r="O389" s="925"/>
      <c r="Q389" s="535"/>
    </row>
    <row r="390" spans="2:17">
      <c r="B390" s="534"/>
      <c r="D390" s="534"/>
      <c r="E390" s="534"/>
      <c r="F390" s="534"/>
      <c r="G390" s="534"/>
      <c r="H390" s="534"/>
      <c r="I390" s="534"/>
      <c r="J390" s="550"/>
      <c r="K390" s="550"/>
      <c r="L390" s="550"/>
      <c r="O390" s="925"/>
      <c r="Q390" s="535"/>
    </row>
    <row r="391" spans="2:17">
      <c r="B391" s="534"/>
      <c r="D391" s="534"/>
      <c r="E391" s="534"/>
      <c r="F391" s="534"/>
      <c r="G391" s="534"/>
      <c r="H391" s="534"/>
      <c r="I391" s="534"/>
      <c r="J391" s="550"/>
      <c r="K391" s="550"/>
      <c r="L391" s="550"/>
      <c r="O391" s="925"/>
      <c r="Q391" s="535"/>
    </row>
    <row r="392" spans="2:17">
      <c r="B392" s="534"/>
      <c r="D392" s="534"/>
      <c r="E392" s="534"/>
      <c r="F392" s="534"/>
      <c r="G392" s="534"/>
      <c r="H392" s="534"/>
      <c r="I392" s="534"/>
      <c r="J392" s="550"/>
      <c r="K392" s="550"/>
      <c r="L392" s="550"/>
      <c r="O392" s="925"/>
      <c r="Q392" s="535"/>
    </row>
    <row r="393" spans="2:17">
      <c r="B393" s="534"/>
      <c r="D393" s="534"/>
      <c r="E393" s="534"/>
      <c r="F393" s="534"/>
      <c r="G393" s="534"/>
      <c r="H393" s="534"/>
      <c r="I393" s="534"/>
      <c r="J393" s="550"/>
      <c r="K393" s="550"/>
      <c r="L393" s="550"/>
      <c r="O393" s="925"/>
      <c r="Q393" s="535"/>
    </row>
    <row r="394" spans="2:17">
      <c r="B394" s="534"/>
      <c r="D394" s="534"/>
      <c r="E394" s="534"/>
      <c r="F394" s="534"/>
      <c r="G394" s="534"/>
      <c r="H394" s="534"/>
      <c r="I394" s="534"/>
      <c r="J394" s="550"/>
      <c r="K394" s="550"/>
      <c r="L394" s="550"/>
      <c r="O394" s="925"/>
      <c r="Q394" s="535"/>
    </row>
    <row r="395" spans="2:17">
      <c r="B395" s="534"/>
      <c r="D395" s="534"/>
      <c r="E395" s="534"/>
      <c r="F395" s="534"/>
      <c r="G395" s="534"/>
      <c r="H395" s="534"/>
      <c r="I395" s="534"/>
      <c r="J395" s="550"/>
      <c r="K395" s="550"/>
      <c r="L395" s="550"/>
      <c r="O395" s="925"/>
      <c r="Q395" s="535"/>
    </row>
    <row r="396" spans="2:17">
      <c r="B396" s="534"/>
      <c r="D396" s="534"/>
      <c r="E396" s="534"/>
      <c r="F396" s="534"/>
      <c r="G396" s="534"/>
      <c r="H396" s="534"/>
      <c r="I396" s="534"/>
      <c r="J396" s="550"/>
      <c r="K396" s="550"/>
      <c r="L396" s="550"/>
      <c r="O396" s="925"/>
      <c r="Q396" s="535"/>
    </row>
    <row r="397" spans="2:17">
      <c r="B397" s="534"/>
      <c r="D397" s="534"/>
      <c r="E397" s="534"/>
      <c r="F397" s="534"/>
      <c r="G397" s="534"/>
      <c r="H397" s="534"/>
      <c r="I397" s="534"/>
      <c r="J397" s="550"/>
      <c r="K397" s="550"/>
      <c r="L397" s="550"/>
      <c r="O397" s="925"/>
      <c r="Q397" s="535"/>
    </row>
    <row r="398" spans="2:17">
      <c r="B398" s="534"/>
      <c r="D398" s="534"/>
      <c r="E398" s="534"/>
      <c r="F398" s="534"/>
      <c r="G398" s="534"/>
      <c r="H398" s="534"/>
      <c r="I398" s="534"/>
      <c r="J398" s="550"/>
      <c r="K398" s="550"/>
      <c r="L398" s="550"/>
      <c r="O398" s="925"/>
      <c r="Q398" s="535"/>
    </row>
    <row r="399" spans="2:17">
      <c r="B399" s="534"/>
      <c r="D399" s="534"/>
      <c r="E399" s="534"/>
      <c r="F399" s="534"/>
      <c r="G399" s="534"/>
      <c r="H399" s="534"/>
      <c r="I399" s="534"/>
      <c r="J399" s="550"/>
      <c r="K399" s="550"/>
      <c r="L399" s="550"/>
      <c r="O399" s="925"/>
      <c r="Q399" s="535"/>
    </row>
    <row r="400" spans="2:17">
      <c r="B400" s="534"/>
      <c r="D400" s="534"/>
      <c r="E400" s="534"/>
      <c r="F400" s="534"/>
      <c r="G400" s="534"/>
      <c r="H400" s="534"/>
      <c r="I400" s="534"/>
      <c r="J400" s="550"/>
      <c r="K400" s="550"/>
      <c r="L400" s="550"/>
      <c r="O400" s="925"/>
      <c r="Q400" s="535"/>
    </row>
    <row r="401" spans="2:17">
      <c r="B401" s="534"/>
      <c r="D401" s="534"/>
      <c r="E401" s="534"/>
      <c r="F401" s="534"/>
      <c r="G401" s="534"/>
      <c r="H401" s="534"/>
      <c r="I401" s="534"/>
      <c r="J401" s="550"/>
      <c r="K401" s="550"/>
      <c r="L401" s="550"/>
      <c r="O401" s="925"/>
      <c r="Q401" s="535"/>
    </row>
    <row r="402" spans="2:17">
      <c r="B402" s="534"/>
      <c r="D402" s="534"/>
      <c r="E402" s="534"/>
      <c r="F402" s="534"/>
      <c r="G402" s="534"/>
      <c r="H402" s="534"/>
      <c r="I402" s="534"/>
      <c r="J402" s="550"/>
      <c r="K402" s="550"/>
      <c r="L402" s="550"/>
      <c r="O402" s="925"/>
      <c r="Q402" s="535"/>
    </row>
    <row r="403" spans="2:17">
      <c r="B403" s="534"/>
      <c r="D403" s="534"/>
      <c r="E403" s="534"/>
      <c r="F403" s="534"/>
      <c r="G403" s="534"/>
      <c r="H403" s="534"/>
      <c r="I403" s="534"/>
      <c r="J403" s="550"/>
      <c r="K403" s="550"/>
      <c r="L403" s="550"/>
      <c r="O403" s="925"/>
      <c r="Q403" s="535"/>
    </row>
    <row r="404" spans="2:17">
      <c r="B404" s="534"/>
      <c r="D404" s="534"/>
      <c r="E404" s="534"/>
      <c r="F404" s="534"/>
      <c r="G404" s="534"/>
      <c r="H404" s="534"/>
      <c r="I404" s="534"/>
      <c r="J404" s="550"/>
      <c r="K404" s="550"/>
      <c r="L404" s="550"/>
      <c r="O404" s="925"/>
      <c r="Q404" s="535"/>
    </row>
    <row r="405" spans="2:17">
      <c r="B405" s="534"/>
      <c r="D405" s="534"/>
      <c r="E405" s="534"/>
      <c r="F405" s="534"/>
      <c r="G405" s="534"/>
      <c r="H405" s="534"/>
      <c r="I405" s="534"/>
      <c r="J405" s="550"/>
      <c r="K405" s="550"/>
      <c r="L405" s="550"/>
      <c r="O405" s="925"/>
      <c r="Q405" s="535"/>
    </row>
    <row r="406" spans="2:17">
      <c r="B406" s="534"/>
      <c r="D406" s="534"/>
      <c r="E406" s="534"/>
      <c r="F406" s="534"/>
      <c r="G406" s="534"/>
      <c r="H406" s="534"/>
      <c r="I406" s="534"/>
      <c r="J406" s="550"/>
      <c r="K406" s="550"/>
      <c r="L406" s="550"/>
      <c r="O406" s="925"/>
      <c r="Q406" s="535"/>
    </row>
    <row r="407" spans="2:17">
      <c r="B407" s="534"/>
      <c r="D407" s="534"/>
      <c r="E407" s="534"/>
      <c r="F407" s="534"/>
      <c r="G407" s="534"/>
      <c r="H407" s="534"/>
      <c r="I407" s="534"/>
      <c r="J407" s="550"/>
      <c r="K407" s="550"/>
      <c r="L407" s="550"/>
      <c r="O407" s="925"/>
      <c r="Q407" s="535"/>
    </row>
    <row r="408" spans="2:17">
      <c r="B408" s="534"/>
      <c r="D408" s="534"/>
      <c r="E408" s="534"/>
      <c r="F408" s="534"/>
      <c r="G408" s="534"/>
      <c r="H408" s="534"/>
      <c r="I408" s="534"/>
      <c r="J408" s="550"/>
      <c r="K408" s="550"/>
      <c r="L408" s="550"/>
      <c r="O408" s="925"/>
      <c r="Q408" s="535"/>
    </row>
    <row r="409" spans="2:17">
      <c r="B409" s="534"/>
      <c r="D409" s="534"/>
      <c r="E409" s="534"/>
      <c r="F409" s="534"/>
      <c r="G409" s="534"/>
      <c r="H409" s="534"/>
      <c r="I409" s="534"/>
      <c r="J409" s="550"/>
      <c r="K409" s="550"/>
      <c r="L409" s="550"/>
      <c r="O409" s="925"/>
      <c r="Q409" s="535"/>
    </row>
    <row r="410" spans="2:17">
      <c r="B410" s="534"/>
      <c r="D410" s="534"/>
      <c r="E410" s="534"/>
      <c r="F410" s="534"/>
      <c r="G410" s="534"/>
      <c r="H410" s="534"/>
      <c r="I410" s="534"/>
      <c r="J410" s="550"/>
      <c r="K410" s="550"/>
      <c r="L410" s="550"/>
      <c r="O410" s="925"/>
      <c r="Q410" s="535"/>
    </row>
    <row r="411" spans="2:17">
      <c r="B411" s="534"/>
      <c r="D411" s="534"/>
      <c r="E411" s="534"/>
      <c r="F411" s="534"/>
      <c r="G411" s="534"/>
      <c r="H411" s="534"/>
      <c r="I411" s="534"/>
      <c r="J411" s="550"/>
      <c r="K411" s="550"/>
      <c r="L411" s="550"/>
      <c r="O411" s="925"/>
      <c r="Q411" s="535"/>
    </row>
    <row r="412" spans="2:17">
      <c r="B412" s="534"/>
      <c r="D412" s="534"/>
      <c r="E412" s="534"/>
      <c r="F412" s="534"/>
      <c r="G412" s="534"/>
      <c r="H412" s="534"/>
      <c r="I412" s="534"/>
      <c r="J412" s="550"/>
      <c r="K412" s="550"/>
      <c r="L412" s="550"/>
      <c r="O412" s="925"/>
      <c r="Q412" s="535"/>
    </row>
    <row r="413" spans="2:17">
      <c r="B413" s="534"/>
      <c r="D413" s="534"/>
      <c r="E413" s="534"/>
      <c r="F413" s="534"/>
      <c r="G413" s="534"/>
      <c r="H413" s="534"/>
      <c r="I413" s="534"/>
      <c r="J413" s="550"/>
      <c r="K413" s="550"/>
      <c r="L413" s="550"/>
      <c r="O413" s="925"/>
      <c r="Q413" s="535"/>
    </row>
    <row r="414" spans="2:17">
      <c r="B414" s="534"/>
      <c r="D414" s="534"/>
      <c r="E414" s="534"/>
      <c r="F414" s="534"/>
      <c r="G414" s="534"/>
      <c r="H414" s="534"/>
      <c r="I414" s="534"/>
      <c r="J414" s="550"/>
      <c r="K414" s="550"/>
      <c r="L414" s="550"/>
      <c r="O414" s="925"/>
      <c r="Q414" s="535"/>
    </row>
    <row r="415" spans="2:17">
      <c r="B415" s="534"/>
      <c r="D415" s="534"/>
      <c r="E415" s="534"/>
      <c r="F415" s="534"/>
      <c r="G415" s="534"/>
      <c r="H415" s="534"/>
      <c r="I415" s="534"/>
      <c r="J415" s="550"/>
      <c r="K415" s="550"/>
      <c r="L415" s="550"/>
      <c r="O415" s="925"/>
      <c r="Q415" s="535"/>
    </row>
    <row r="416" spans="2:17">
      <c r="B416" s="534"/>
      <c r="D416" s="534"/>
      <c r="E416" s="534"/>
      <c r="F416" s="534"/>
      <c r="G416" s="534"/>
      <c r="H416" s="534"/>
      <c r="I416" s="534"/>
      <c r="J416" s="550"/>
      <c r="K416" s="550"/>
      <c r="L416" s="550"/>
      <c r="O416" s="925"/>
      <c r="Q416" s="535"/>
    </row>
    <row r="417" spans="2:17">
      <c r="B417" s="534"/>
      <c r="D417" s="534"/>
      <c r="E417" s="534"/>
      <c r="F417" s="534"/>
      <c r="G417" s="534"/>
      <c r="H417" s="534"/>
      <c r="I417" s="534"/>
      <c r="J417" s="550"/>
      <c r="K417" s="550"/>
      <c r="L417" s="550"/>
      <c r="O417" s="925"/>
      <c r="Q417" s="535"/>
    </row>
    <row r="418" spans="2:17">
      <c r="B418" s="534"/>
      <c r="D418" s="534"/>
      <c r="E418" s="534"/>
      <c r="F418" s="534"/>
      <c r="G418" s="534"/>
      <c r="H418" s="534"/>
      <c r="I418" s="534"/>
      <c r="J418" s="550"/>
      <c r="K418" s="550"/>
      <c r="L418" s="550"/>
      <c r="O418" s="925"/>
      <c r="Q418" s="535"/>
    </row>
    <row r="419" spans="2:17">
      <c r="B419" s="534"/>
      <c r="D419" s="534"/>
      <c r="E419" s="534"/>
      <c r="F419" s="534"/>
      <c r="G419" s="534"/>
      <c r="H419" s="534"/>
      <c r="I419" s="534"/>
      <c r="J419" s="550"/>
      <c r="K419" s="550"/>
      <c r="L419" s="550"/>
      <c r="O419" s="925"/>
      <c r="Q419" s="535"/>
    </row>
    <row r="420" spans="2:17">
      <c r="B420" s="534"/>
      <c r="D420" s="534"/>
      <c r="E420" s="534"/>
      <c r="F420" s="534"/>
      <c r="G420" s="534"/>
      <c r="H420" s="534"/>
      <c r="I420" s="534"/>
      <c r="J420" s="550"/>
      <c r="K420" s="550"/>
      <c r="L420" s="550"/>
      <c r="O420" s="925"/>
      <c r="Q420" s="535"/>
    </row>
    <row r="421" spans="2:17">
      <c r="B421" s="534"/>
      <c r="D421" s="534"/>
      <c r="E421" s="534"/>
      <c r="F421" s="534"/>
      <c r="G421" s="534"/>
      <c r="H421" s="534"/>
      <c r="I421" s="534"/>
      <c r="J421" s="550"/>
      <c r="K421" s="550"/>
      <c r="L421" s="550"/>
      <c r="O421" s="925"/>
      <c r="Q421" s="535"/>
    </row>
    <row r="422" spans="2:17">
      <c r="B422" s="534"/>
      <c r="D422" s="534"/>
      <c r="E422" s="534"/>
      <c r="F422" s="534"/>
      <c r="G422" s="534"/>
      <c r="H422" s="534"/>
      <c r="I422" s="534"/>
      <c r="J422" s="550"/>
      <c r="K422" s="550"/>
      <c r="L422" s="550"/>
      <c r="O422" s="925"/>
      <c r="Q422" s="535"/>
    </row>
    <row r="423" spans="2:17">
      <c r="B423" s="534"/>
      <c r="D423" s="534"/>
      <c r="E423" s="534"/>
      <c r="F423" s="534"/>
      <c r="G423" s="534"/>
      <c r="H423" s="534"/>
      <c r="I423" s="534"/>
      <c r="J423" s="550"/>
      <c r="K423" s="550"/>
      <c r="L423" s="550"/>
      <c r="O423" s="925"/>
      <c r="Q423" s="535"/>
    </row>
    <row r="424" spans="2:17">
      <c r="B424" s="534"/>
      <c r="D424" s="534"/>
      <c r="E424" s="534"/>
      <c r="F424" s="534"/>
      <c r="G424" s="534"/>
      <c r="H424" s="534"/>
      <c r="I424" s="534"/>
      <c r="J424" s="550"/>
      <c r="K424" s="550"/>
      <c r="L424" s="550"/>
      <c r="O424" s="925"/>
      <c r="Q424" s="535"/>
    </row>
    <row r="425" spans="2:17">
      <c r="B425" s="534"/>
      <c r="D425" s="534"/>
      <c r="E425" s="534"/>
      <c r="F425" s="534"/>
      <c r="G425" s="534"/>
      <c r="H425" s="534"/>
      <c r="I425" s="534"/>
      <c r="J425" s="550"/>
      <c r="K425" s="550"/>
      <c r="L425" s="550"/>
      <c r="O425" s="925"/>
      <c r="Q425" s="535"/>
    </row>
    <row r="426" spans="2:17">
      <c r="B426" s="534"/>
      <c r="D426" s="534"/>
      <c r="E426" s="534"/>
      <c r="F426" s="534"/>
      <c r="G426" s="534"/>
      <c r="H426" s="534"/>
      <c r="I426" s="534"/>
      <c r="J426" s="550"/>
      <c r="K426" s="550"/>
      <c r="L426" s="550"/>
      <c r="O426" s="925"/>
      <c r="Q426" s="535"/>
    </row>
    <row r="427" spans="2:17">
      <c r="B427" s="534"/>
      <c r="D427" s="534"/>
      <c r="E427" s="534"/>
      <c r="F427" s="534"/>
      <c r="G427" s="534"/>
      <c r="H427" s="534"/>
      <c r="I427" s="534"/>
      <c r="J427" s="550"/>
      <c r="K427" s="550"/>
      <c r="L427" s="550"/>
      <c r="O427" s="925"/>
      <c r="Q427" s="535"/>
    </row>
    <row r="428" spans="2:17">
      <c r="B428" s="534"/>
      <c r="D428" s="534"/>
      <c r="E428" s="534"/>
      <c r="F428" s="534"/>
      <c r="G428" s="534"/>
      <c r="H428" s="534"/>
      <c r="I428" s="534"/>
      <c r="J428" s="550"/>
      <c r="K428" s="550"/>
      <c r="L428" s="550"/>
      <c r="O428" s="925"/>
      <c r="Q428" s="535"/>
    </row>
    <row r="429" spans="2:17">
      <c r="B429" s="534"/>
      <c r="D429" s="534"/>
      <c r="E429" s="534"/>
      <c r="F429" s="534"/>
      <c r="G429" s="534"/>
      <c r="H429" s="534"/>
      <c r="I429" s="534"/>
      <c r="J429" s="550"/>
      <c r="K429" s="550"/>
      <c r="L429" s="550"/>
      <c r="O429" s="925"/>
      <c r="Q429" s="535"/>
    </row>
    <row r="430" spans="2:17">
      <c r="B430" s="534"/>
      <c r="D430" s="534"/>
      <c r="E430" s="534"/>
      <c r="F430" s="534"/>
      <c r="G430" s="534"/>
      <c r="H430" s="534"/>
      <c r="I430" s="534"/>
      <c r="J430" s="550"/>
      <c r="K430" s="550"/>
      <c r="L430" s="550"/>
      <c r="O430" s="925"/>
      <c r="Q430" s="535"/>
    </row>
    <row r="431" spans="2:17">
      <c r="B431" s="534"/>
      <c r="D431" s="534"/>
      <c r="E431" s="534"/>
      <c r="F431" s="534"/>
      <c r="G431" s="534"/>
      <c r="H431" s="534"/>
      <c r="I431" s="534"/>
      <c r="J431" s="550"/>
      <c r="K431" s="550"/>
      <c r="L431" s="550"/>
      <c r="O431" s="925"/>
      <c r="Q431" s="535"/>
    </row>
    <row r="432" spans="2:17">
      <c r="B432" s="534"/>
      <c r="D432" s="534"/>
      <c r="E432" s="534"/>
      <c r="F432" s="534"/>
      <c r="G432" s="534"/>
      <c r="H432" s="534"/>
      <c r="I432" s="534"/>
      <c r="J432" s="550"/>
      <c r="K432" s="550"/>
      <c r="L432" s="550"/>
      <c r="O432" s="925"/>
      <c r="Q432" s="535"/>
    </row>
    <row r="433" spans="2:17">
      <c r="B433" s="534"/>
      <c r="D433" s="534"/>
      <c r="E433" s="534"/>
      <c r="F433" s="534"/>
      <c r="G433" s="534"/>
      <c r="H433" s="534"/>
      <c r="I433" s="534"/>
      <c r="J433" s="550"/>
      <c r="K433" s="550"/>
      <c r="L433" s="550"/>
      <c r="O433" s="925"/>
      <c r="Q433" s="535"/>
    </row>
    <row r="434" spans="2:17">
      <c r="B434" s="534"/>
      <c r="D434" s="534"/>
      <c r="E434" s="534"/>
      <c r="F434" s="534"/>
      <c r="G434" s="534"/>
      <c r="H434" s="534"/>
      <c r="I434" s="534"/>
      <c r="J434" s="550"/>
      <c r="K434" s="550"/>
      <c r="L434" s="550"/>
      <c r="O434" s="925"/>
      <c r="Q434" s="535"/>
    </row>
    <row r="435" spans="2:17">
      <c r="B435" s="534"/>
      <c r="D435" s="534"/>
      <c r="E435" s="534"/>
      <c r="F435" s="534"/>
      <c r="G435" s="534"/>
      <c r="H435" s="534"/>
      <c r="I435" s="534"/>
      <c r="J435" s="550"/>
      <c r="K435" s="550"/>
      <c r="L435" s="550"/>
      <c r="O435" s="925"/>
      <c r="Q435" s="535"/>
    </row>
    <row r="436" spans="2:17">
      <c r="B436" s="534"/>
      <c r="D436" s="534"/>
      <c r="E436" s="534"/>
      <c r="F436" s="534"/>
      <c r="G436" s="534"/>
      <c r="H436" s="534"/>
      <c r="I436" s="534"/>
      <c r="J436" s="550"/>
      <c r="K436" s="550"/>
      <c r="L436" s="550"/>
      <c r="O436" s="925"/>
      <c r="Q436" s="535"/>
    </row>
    <row r="437" spans="2:17">
      <c r="B437" s="534"/>
      <c r="D437" s="534"/>
      <c r="E437" s="534"/>
      <c r="F437" s="534"/>
      <c r="G437" s="534"/>
      <c r="H437" s="534"/>
      <c r="I437" s="534"/>
      <c r="J437" s="550"/>
      <c r="K437" s="550"/>
      <c r="L437" s="550"/>
      <c r="O437" s="925"/>
      <c r="Q437" s="535"/>
    </row>
    <row r="438" spans="2:17">
      <c r="B438" s="534"/>
      <c r="D438" s="534"/>
      <c r="E438" s="534"/>
      <c r="F438" s="534"/>
      <c r="G438" s="534"/>
      <c r="H438" s="534"/>
      <c r="I438" s="534"/>
      <c r="J438" s="550"/>
      <c r="K438" s="550"/>
      <c r="L438" s="550"/>
      <c r="O438" s="925"/>
      <c r="Q438" s="535"/>
    </row>
    <row r="439" spans="2:17">
      <c r="B439" s="534"/>
      <c r="D439" s="534"/>
      <c r="E439" s="534"/>
      <c r="F439" s="534"/>
      <c r="G439" s="534"/>
      <c r="H439" s="534"/>
      <c r="I439" s="534"/>
      <c r="J439" s="550"/>
      <c r="K439" s="550"/>
      <c r="L439" s="550"/>
      <c r="O439" s="925"/>
      <c r="Q439" s="535"/>
    </row>
    <row r="440" spans="2:17">
      <c r="B440" s="534"/>
      <c r="D440" s="534"/>
      <c r="E440" s="534"/>
      <c r="F440" s="534"/>
      <c r="G440" s="534"/>
      <c r="H440" s="534"/>
      <c r="I440" s="534"/>
      <c r="J440" s="550"/>
      <c r="K440" s="550"/>
      <c r="L440" s="550"/>
      <c r="O440" s="925"/>
      <c r="Q440" s="535"/>
    </row>
    <row r="441" spans="2:17">
      <c r="B441" s="534"/>
      <c r="D441" s="534"/>
      <c r="E441" s="534"/>
      <c r="F441" s="534"/>
      <c r="G441" s="534"/>
      <c r="H441" s="534"/>
      <c r="I441" s="534"/>
      <c r="J441" s="550"/>
      <c r="K441" s="550"/>
      <c r="L441" s="550"/>
      <c r="O441" s="925"/>
      <c r="Q441" s="535"/>
    </row>
    <row r="442" spans="2:17">
      <c r="B442" s="534"/>
      <c r="D442" s="534"/>
      <c r="E442" s="534"/>
      <c r="F442" s="534"/>
      <c r="G442" s="534"/>
      <c r="H442" s="534"/>
      <c r="I442" s="534"/>
      <c r="J442" s="550"/>
      <c r="K442" s="550"/>
      <c r="L442" s="550"/>
      <c r="O442" s="925"/>
      <c r="Q442" s="535"/>
    </row>
    <row r="443" spans="2:17">
      <c r="B443" s="534"/>
      <c r="D443" s="534"/>
      <c r="E443" s="534"/>
      <c r="F443" s="534"/>
      <c r="G443" s="534"/>
      <c r="H443" s="534"/>
      <c r="I443" s="534"/>
      <c r="J443" s="550"/>
      <c r="K443" s="550"/>
      <c r="L443" s="550"/>
      <c r="O443" s="925"/>
      <c r="Q443" s="535"/>
    </row>
    <row r="444" spans="2:17">
      <c r="B444" s="534"/>
      <c r="D444" s="534"/>
      <c r="E444" s="534"/>
      <c r="F444" s="534"/>
      <c r="G444" s="534"/>
      <c r="H444" s="534"/>
      <c r="I444" s="534"/>
      <c r="J444" s="550"/>
      <c r="K444" s="550"/>
      <c r="L444" s="550"/>
      <c r="O444" s="925"/>
      <c r="Q444" s="535"/>
    </row>
    <row r="445" spans="2:17">
      <c r="B445" s="534"/>
      <c r="D445" s="534"/>
      <c r="E445" s="534"/>
      <c r="F445" s="534"/>
      <c r="G445" s="534"/>
      <c r="H445" s="534"/>
      <c r="I445" s="534"/>
      <c r="J445" s="550"/>
      <c r="K445" s="550"/>
      <c r="L445" s="550"/>
      <c r="O445" s="925"/>
      <c r="Q445" s="535"/>
    </row>
    <row r="446" spans="2:17">
      <c r="B446" s="534"/>
      <c r="D446" s="534"/>
      <c r="E446" s="534"/>
      <c r="F446" s="534"/>
      <c r="G446" s="534"/>
      <c r="H446" s="534"/>
      <c r="I446" s="534"/>
      <c r="J446" s="550"/>
      <c r="K446" s="550"/>
      <c r="L446" s="550"/>
      <c r="O446" s="925"/>
      <c r="Q446" s="535"/>
    </row>
    <row r="447" spans="2:17">
      <c r="B447" s="534"/>
      <c r="D447" s="534"/>
      <c r="E447" s="534"/>
      <c r="F447" s="534"/>
      <c r="G447" s="534"/>
      <c r="H447" s="534"/>
      <c r="I447" s="534"/>
      <c r="J447" s="550"/>
      <c r="K447" s="550"/>
      <c r="L447" s="550"/>
      <c r="O447" s="925"/>
      <c r="Q447" s="535"/>
    </row>
    <row r="448" spans="2:17">
      <c r="B448" s="534"/>
      <c r="D448" s="534"/>
      <c r="E448" s="534"/>
      <c r="F448" s="534"/>
      <c r="G448" s="534"/>
      <c r="H448" s="534"/>
      <c r="I448" s="534"/>
      <c r="J448" s="550"/>
      <c r="K448" s="550"/>
      <c r="L448" s="550"/>
      <c r="O448" s="925"/>
      <c r="Q448" s="535"/>
    </row>
    <row r="449" spans="2:17">
      <c r="B449" s="534"/>
      <c r="D449" s="534"/>
      <c r="E449" s="534"/>
      <c r="F449" s="534"/>
      <c r="G449" s="534"/>
      <c r="H449" s="534"/>
      <c r="I449" s="534"/>
      <c r="J449" s="550"/>
      <c r="K449" s="550"/>
      <c r="L449" s="550"/>
      <c r="O449" s="925"/>
      <c r="Q449" s="535"/>
    </row>
    <row r="450" spans="2:17">
      <c r="B450" s="534"/>
      <c r="D450" s="534"/>
      <c r="E450" s="534"/>
      <c r="F450" s="534"/>
      <c r="G450" s="534"/>
      <c r="H450" s="534"/>
      <c r="I450" s="534"/>
      <c r="J450" s="550"/>
      <c r="K450" s="550"/>
      <c r="L450" s="550"/>
      <c r="O450" s="925"/>
      <c r="Q450" s="535"/>
    </row>
    <row r="451" spans="2:17">
      <c r="B451" s="534"/>
      <c r="D451" s="534"/>
      <c r="E451" s="534"/>
      <c r="F451" s="534"/>
      <c r="G451" s="534"/>
      <c r="H451" s="534"/>
      <c r="I451" s="534"/>
      <c r="J451" s="550"/>
      <c r="K451" s="550"/>
      <c r="L451" s="550"/>
      <c r="O451" s="925"/>
      <c r="Q451" s="535"/>
    </row>
    <row r="452" spans="2:17">
      <c r="B452" s="534"/>
      <c r="D452" s="534"/>
      <c r="E452" s="534"/>
      <c r="F452" s="534"/>
      <c r="G452" s="534"/>
      <c r="H452" s="534"/>
      <c r="I452" s="534"/>
      <c r="J452" s="550"/>
      <c r="K452" s="550"/>
      <c r="L452" s="550"/>
      <c r="O452" s="925"/>
      <c r="Q452" s="535"/>
    </row>
    <row r="453" spans="2:17">
      <c r="B453" s="534"/>
      <c r="D453" s="534"/>
      <c r="E453" s="534"/>
      <c r="F453" s="534"/>
      <c r="G453" s="534"/>
      <c r="H453" s="534"/>
      <c r="I453" s="534"/>
      <c r="J453" s="550"/>
      <c r="K453" s="550"/>
      <c r="L453" s="550"/>
      <c r="O453" s="925"/>
      <c r="Q453" s="535"/>
    </row>
    <row r="454" spans="2:17">
      <c r="B454" s="534"/>
      <c r="D454" s="534"/>
      <c r="E454" s="534"/>
      <c r="F454" s="534"/>
      <c r="G454" s="534"/>
      <c r="H454" s="534"/>
      <c r="I454" s="534"/>
      <c r="J454" s="550"/>
      <c r="K454" s="550"/>
      <c r="L454" s="550"/>
      <c r="O454" s="925"/>
      <c r="Q454" s="535"/>
    </row>
    <row r="455" spans="2:17">
      <c r="B455" s="534"/>
      <c r="D455" s="534"/>
      <c r="E455" s="534"/>
      <c r="F455" s="534"/>
      <c r="G455" s="534"/>
      <c r="H455" s="534"/>
      <c r="I455" s="534"/>
      <c r="J455" s="550"/>
      <c r="K455" s="550"/>
      <c r="L455" s="550"/>
      <c r="O455" s="925"/>
      <c r="Q455" s="535"/>
    </row>
    <row r="456" spans="2:17">
      <c r="B456" s="534"/>
      <c r="D456" s="534"/>
      <c r="E456" s="534"/>
      <c r="F456" s="534"/>
      <c r="G456" s="534"/>
      <c r="H456" s="534"/>
      <c r="I456" s="534"/>
      <c r="J456" s="550"/>
      <c r="K456" s="550"/>
      <c r="L456" s="550"/>
      <c r="O456" s="925"/>
      <c r="Q456" s="535"/>
    </row>
    <row r="457" spans="2:17">
      <c r="B457" s="534"/>
      <c r="D457" s="534"/>
      <c r="E457" s="534"/>
      <c r="F457" s="534"/>
      <c r="G457" s="534"/>
      <c r="H457" s="534"/>
      <c r="I457" s="534"/>
      <c r="J457" s="550"/>
      <c r="K457" s="550"/>
      <c r="L457" s="550"/>
      <c r="O457" s="925"/>
      <c r="Q457" s="535"/>
    </row>
    <row r="458" spans="2:17">
      <c r="B458" s="534"/>
      <c r="D458" s="534"/>
      <c r="E458" s="534"/>
      <c r="F458" s="534"/>
      <c r="G458" s="534"/>
      <c r="H458" s="534"/>
      <c r="I458" s="534"/>
      <c r="J458" s="550"/>
      <c r="K458" s="550"/>
      <c r="L458" s="550"/>
      <c r="O458" s="925"/>
      <c r="Q458" s="535"/>
    </row>
    <row r="459" spans="2:17">
      <c r="B459" s="534"/>
      <c r="D459" s="534"/>
      <c r="E459" s="534"/>
      <c r="F459" s="534"/>
      <c r="G459" s="534"/>
      <c r="H459" s="534"/>
      <c r="I459" s="534"/>
      <c r="J459" s="550"/>
      <c r="K459" s="550"/>
      <c r="L459" s="550"/>
      <c r="O459" s="925"/>
      <c r="Q459" s="535"/>
    </row>
    <row r="460" spans="2:17">
      <c r="B460" s="534"/>
      <c r="D460" s="534"/>
      <c r="E460" s="534"/>
      <c r="F460" s="534"/>
      <c r="G460" s="534"/>
      <c r="H460" s="534"/>
      <c r="I460" s="534"/>
      <c r="J460" s="550"/>
      <c r="K460" s="550"/>
      <c r="L460" s="550"/>
      <c r="O460" s="925"/>
      <c r="Q460" s="535"/>
    </row>
    <row r="461" spans="2:17">
      <c r="B461" s="534"/>
      <c r="D461" s="534"/>
      <c r="E461" s="534"/>
      <c r="F461" s="534"/>
      <c r="G461" s="534"/>
      <c r="H461" s="534"/>
      <c r="I461" s="534"/>
      <c r="J461" s="550"/>
      <c r="K461" s="550"/>
      <c r="L461" s="550"/>
      <c r="O461" s="925"/>
      <c r="Q461" s="535"/>
    </row>
    <row r="462" spans="2:17">
      <c r="B462" s="534"/>
      <c r="D462" s="534"/>
      <c r="E462" s="534"/>
      <c r="F462" s="534"/>
      <c r="G462" s="534"/>
      <c r="H462" s="534"/>
      <c r="I462" s="534"/>
      <c r="J462" s="550"/>
      <c r="K462" s="550"/>
      <c r="L462" s="550"/>
      <c r="O462" s="925"/>
      <c r="Q462" s="535"/>
    </row>
    <row r="463" spans="2:17">
      <c r="B463" s="534"/>
      <c r="D463" s="534"/>
      <c r="E463" s="534"/>
      <c r="F463" s="534"/>
      <c r="G463" s="534"/>
      <c r="H463" s="534"/>
      <c r="I463" s="534"/>
      <c r="J463" s="550"/>
      <c r="K463" s="550"/>
      <c r="L463" s="550"/>
      <c r="O463" s="925"/>
      <c r="Q463" s="535"/>
    </row>
    <row r="464" spans="2:17">
      <c r="B464" s="534"/>
      <c r="D464" s="534"/>
      <c r="E464" s="534"/>
      <c r="F464" s="534"/>
      <c r="G464" s="534"/>
      <c r="H464" s="534"/>
      <c r="I464" s="534"/>
      <c r="J464" s="550"/>
      <c r="K464" s="550"/>
      <c r="L464" s="550"/>
      <c r="O464" s="925"/>
      <c r="Q464" s="535"/>
    </row>
    <row r="465" spans="2:17">
      <c r="B465" s="534"/>
      <c r="D465" s="534"/>
      <c r="E465" s="534"/>
      <c r="F465" s="534"/>
      <c r="G465" s="534"/>
      <c r="H465" s="534"/>
      <c r="I465" s="534"/>
      <c r="J465" s="550"/>
      <c r="K465" s="550"/>
      <c r="L465" s="550"/>
      <c r="O465" s="925"/>
      <c r="Q465" s="535"/>
    </row>
    <row r="466" spans="2:17">
      <c r="B466" s="534"/>
      <c r="D466" s="534"/>
      <c r="E466" s="534"/>
      <c r="F466" s="534"/>
      <c r="G466" s="534"/>
      <c r="H466" s="534"/>
      <c r="I466" s="534"/>
      <c r="J466" s="550"/>
      <c r="K466" s="550"/>
      <c r="L466" s="550"/>
      <c r="O466" s="925"/>
      <c r="Q466" s="535"/>
    </row>
    <row r="467" spans="2:17">
      <c r="B467" s="534"/>
      <c r="D467" s="534"/>
      <c r="E467" s="534"/>
      <c r="F467" s="534"/>
      <c r="G467" s="534"/>
      <c r="H467" s="534"/>
      <c r="I467" s="534"/>
      <c r="J467" s="550"/>
      <c r="K467" s="550"/>
      <c r="L467" s="550"/>
      <c r="O467" s="925"/>
      <c r="Q467" s="535"/>
    </row>
    <row r="468" spans="2:17">
      <c r="B468" s="534"/>
      <c r="D468" s="534"/>
      <c r="E468" s="534"/>
      <c r="F468" s="534"/>
      <c r="G468" s="534"/>
      <c r="H468" s="534"/>
      <c r="I468" s="534"/>
      <c r="J468" s="550"/>
      <c r="K468" s="550"/>
      <c r="L468" s="550"/>
      <c r="O468" s="925"/>
      <c r="Q468" s="535"/>
    </row>
    <row r="469" spans="2:17">
      <c r="B469" s="534"/>
      <c r="D469" s="534"/>
      <c r="E469" s="534"/>
      <c r="F469" s="534"/>
      <c r="G469" s="534"/>
      <c r="H469" s="534"/>
      <c r="I469" s="534"/>
      <c r="J469" s="550"/>
      <c r="K469" s="550"/>
      <c r="L469" s="550"/>
      <c r="O469" s="925"/>
      <c r="Q469" s="535"/>
    </row>
    <row r="470" spans="2:17">
      <c r="B470" s="534"/>
      <c r="D470" s="534"/>
      <c r="E470" s="534"/>
      <c r="F470" s="534"/>
      <c r="G470" s="534"/>
      <c r="H470" s="534"/>
      <c r="I470" s="534"/>
      <c r="J470" s="550"/>
      <c r="K470" s="550"/>
      <c r="L470" s="550"/>
      <c r="O470" s="925"/>
      <c r="Q470" s="535"/>
    </row>
    <row r="471" spans="2:17">
      <c r="B471" s="534"/>
      <c r="D471" s="534"/>
      <c r="E471" s="534"/>
      <c r="F471" s="534"/>
      <c r="G471" s="534"/>
      <c r="H471" s="534"/>
      <c r="I471" s="534"/>
      <c r="J471" s="550"/>
      <c r="K471" s="550"/>
      <c r="L471" s="550"/>
      <c r="O471" s="925"/>
      <c r="Q471" s="535"/>
    </row>
    <row r="472" spans="2:17">
      <c r="B472" s="534"/>
      <c r="D472" s="534"/>
      <c r="E472" s="534"/>
      <c r="F472" s="534"/>
      <c r="G472" s="534"/>
      <c r="H472" s="534"/>
      <c r="I472" s="534"/>
      <c r="J472" s="550"/>
      <c r="K472" s="550"/>
      <c r="L472" s="550"/>
      <c r="O472" s="925"/>
      <c r="Q472" s="535"/>
    </row>
    <row r="473" spans="2:17">
      <c r="B473" s="534"/>
      <c r="D473" s="534"/>
      <c r="E473" s="534"/>
      <c r="F473" s="534"/>
      <c r="G473" s="534"/>
      <c r="H473" s="534"/>
      <c r="I473" s="534"/>
      <c r="J473" s="550"/>
      <c r="K473" s="550"/>
      <c r="L473" s="550"/>
      <c r="Q473" s="535"/>
    </row>
    <row r="474" spans="2:17">
      <c r="B474" s="534"/>
      <c r="D474" s="534"/>
      <c r="E474" s="534"/>
      <c r="F474" s="534"/>
      <c r="G474" s="534"/>
      <c r="H474" s="534"/>
      <c r="I474" s="534"/>
      <c r="J474" s="550"/>
      <c r="K474" s="550"/>
      <c r="L474" s="550"/>
      <c r="Q474" s="535"/>
    </row>
    <row r="475" spans="2:17">
      <c r="B475" s="534"/>
      <c r="D475" s="534"/>
      <c r="E475" s="534"/>
      <c r="F475" s="534"/>
      <c r="G475" s="534"/>
      <c r="H475" s="534"/>
      <c r="I475" s="534"/>
      <c r="J475" s="550"/>
      <c r="K475" s="550"/>
      <c r="L475" s="550"/>
      <c r="Q475" s="535"/>
    </row>
  </sheetData>
  <autoFilter ref="A7:O308">
    <filterColumn colId="0" showButton="0"/>
    <filterColumn colId="1" showButton="0"/>
  </autoFilter>
  <mergeCells count="124">
    <mergeCell ref="C111:C113"/>
    <mergeCell ref="A104:C104"/>
    <mergeCell ref="C105:C109"/>
    <mergeCell ref="A64:C64"/>
    <mergeCell ref="A67:C67"/>
    <mergeCell ref="A68:C68"/>
    <mergeCell ref="A88:C88"/>
    <mergeCell ref="A89:C89"/>
    <mergeCell ref="A100:C100"/>
    <mergeCell ref="A103:C103"/>
    <mergeCell ref="C69:C70"/>
    <mergeCell ref="C79:C82"/>
    <mergeCell ref="C74:C76"/>
    <mergeCell ref="A218:C218"/>
    <mergeCell ref="A155:C155"/>
    <mergeCell ref="A156:C156"/>
    <mergeCell ref="A174:C174"/>
    <mergeCell ref="A175:C175"/>
    <mergeCell ref="A190:C190"/>
    <mergeCell ref="A193:C193"/>
    <mergeCell ref="A221:C221"/>
    <mergeCell ref="A274:C274"/>
    <mergeCell ref="C121:C125"/>
    <mergeCell ref="C119:C120"/>
    <mergeCell ref="A128:C128"/>
    <mergeCell ref="A129:C129"/>
    <mergeCell ref="A152:C152"/>
    <mergeCell ref="A222:C222"/>
    <mergeCell ref="A226:C226"/>
    <mergeCell ref="A228:C228"/>
    <mergeCell ref="A284:C284"/>
    <mergeCell ref="A285:C285"/>
    <mergeCell ref="A237:C237"/>
    <mergeCell ref="A239:C239"/>
    <mergeCell ref="A240:C240"/>
    <mergeCell ref="A217:C217"/>
    <mergeCell ref="A229:C229"/>
    <mergeCell ref="A230:C230"/>
    <mergeCell ref="A233:C233"/>
    <mergeCell ref="A234:C234"/>
    <mergeCell ref="A250:C250"/>
    <mergeCell ref="A251:C251"/>
    <mergeCell ref="A252:C252"/>
    <mergeCell ref="A255:C255"/>
    <mergeCell ref="A288:C288"/>
    <mergeCell ref="A263:C263"/>
    <mergeCell ref="A266:C266"/>
    <mergeCell ref="A267:C267"/>
    <mergeCell ref="A270:C270"/>
    <mergeCell ref="A273:C273"/>
    <mergeCell ref="G311:H311"/>
    <mergeCell ref="B302:C302"/>
    <mergeCell ref="A256:C256"/>
    <mergeCell ref="A259:C259"/>
    <mergeCell ref="A261:C261"/>
    <mergeCell ref="A277:C277"/>
    <mergeCell ref="B297:C297"/>
    <mergeCell ref="A262:C262"/>
    <mergeCell ref="A278:C278"/>
    <mergeCell ref="A281:C281"/>
    <mergeCell ref="B306:C306"/>
    <mergeCell ref="B307:C307"/>
    <mergeCell ref="B300:C300"/>
    <mergeCell ref="B298:C298"/>
    <mergeCell ref="G316:I316"/>
    <mergeCell ref="A289:C289"/>
    <mergeCell ref="A292:C292"/>
    <mergeCell ref="A295:C295"/>
    <mergeCell ref="A296:C296"/>
    <mergeCell ref="G310:H310"/>
    <mergeCell ref="D305:H305"/>
    <mergeCell ref="B301:C301"/>
    <mergeCell ref="B299:C299"/>
    <mergeCell ref="F300:H300"/>
    <mergeCell ref="D301:H301"/>
    <mergeCell ref="B304:C304"/>
    <mergeCell ref="B305:C305"/>
    <mergeCell ref="B3:M3"/>
    <mergeCell ref="O5:O6"/>
    <mergeCell ref="S5:S6"/>
    <mergeCell ref="D302:H302"/>
    <mergeCell ref="D303:H303"/>
    <mergeCell ref="D304:H304"/>
    <mergeCell ref="A241:C241"/>
    <mergeCell ref="A244:C244"/>
    <mergeCell ref="A245:C245"/>
    <mergeCell ref="A248:C248"/>
    <mergeCell ref="A57:C57"/>
    <mergeCell ref="A8:C8"/>
    <mergeCell ref="A18:C18"/>
    <mergeCell ref="A19:C19"/>
    <mergeCell ref="A31:C31"/>
    <mergeCell ref="A34:C34"/>
    <mergeCell ref="A35:C35"/>
    <mergeCell ref="A38:C38"/>
    <mergeCell ref="A39:C39"/>
    <mergeCell ref="A45:C45"/>
    <mergeCell ref="A48:C48"/>
    <mergeCell ref="A49:C49"/>
    <mergeCell ref="A7:C7"/>
    <mergeCell ref="P5:Q5"/>
    <mergeCell ref="I5:I6"/>
    <mergeCell ref="M5:M6"/>
    <mergeCell ref="J5:L5"/>
    <mergeCell ref="N5:N6"/>
    <mergeCell ref="C50:C51"/>
    <mergeCell ref="A58:C58"/>
    <mergeCell ref="K2:M2"/>
    <mergeCell ref="A5:A6"/>
    <mergeCell ref="B5:B6"/>
    <mergeCell ref="C5:C6"/>
    <mergeCell ref="D5:D6"/>
    <mergeCell ref="E5:F6"/>
    <mergeCell ref="G5:G6"/>
    <mergeCell ref="H5:H6"/>
    <mergeCell ref="A216:C216"/>
    <mergeCell ref="A207:B207"/>
    <mergeCell ref="A209:C209"/>
    <mergeCell ref="A210:C210"/>
    <mergeCell ref="A214:C214"/>
    <mergeCell ref="A194:C194"/>
    <mergeCell ref="A199:C199"/>
    <mergeCell ref="A200:C200"/>
    <mergeCell ref="A206:C206"/>
  </mergeCells>
  <phoneticPr fontId="0" type="noConversion"/>
  <dataValidations count="2">
    <dataValidation type="list" allowBlank="1" showInputMessage="1" showErrorMessage="1" sqref="N254 N276 N287 N243 N232 N220 N173 N198 N265 N212">
      <formula1>#REF!</formula1>
    </dataValidation>
    <dataValidation type="list" allowBlank="1" showInputMessage="1" showErrorMessage="1" sqref="M17 M287 M56 M99 M189 M276 M265 M254 M243 M232 M220 M151 M198 M291 M63 M173 M205 M225 M236 M247 M258 M269 M280 M30 M36:M37 M212 D291 D30 D99 D151 D17 D276 D265 D254 D243 D220 D63 D173 D198 D287 D189 D205 D225 D232 D236 D247 D258 D269 D280 D55:D56 D212 F17 F198 F99 F151 F189 F276 F265 F254 F243 F220 F287 F127 F87 F63 F173 F205 F225 F232 F236 F247 F258 F269 F280 F30 F291 F56">
      <formula1>#REF!</formula1>
    </dataValidation>
  </dataValidations>
  <printOptions horizontalCentered="1"/>
  <pageMargins left="0.19685039370078741" right="0.19685039370078741" top="0.39370078740157483" bottom="0.23622047244094491" header="0.19685039370078741" footer="0"/>
  <pageSetup paperSize="9" scale="76" firstPageNumber="16" fitToHeight="0" orientation="landscape" r:id="rId1"/>
  <headerFooter alignWithMargins="0">
    <oddFooter>&amp;C&amp;P</oddFooter>
  </headerFooter>
  <rowBreaks count="6" manualBreakCount="6">
    <brk id="74" max="12" man="1"/>
    <brk id="178" max="12" man="1"/>
    <brk id="187" max="12" man="1"/>
    <brk id="203" max="12" man="1"/>
    <brk id="294" max="12" man="1"/>
    <brk id="318" max="12" man="1"/>
  </rowBreaks>
  <colBreaks count="1" manualBreakCount="1">
    <brk id="1" max="226" man="1"/>
  </colBreaks>
  <legacyDrawing r:id="rId2"/>
</worksheet>
</file>

<file path=xl/worksheets/sheet3.xml><?xml version="1.0" encoding="utf-8"?>
<worksheet xmlns="http://schemas.openxmlformats.org/spreadsheetml/2006/main" xmlns:r="http://schemas.openxmlformats.org/officeDocument/2006/relationships">
  <sheetPr>
    <tabColor theme="7" tint="0.59999389629810485"/>
  </sheetPr>
  <dimension ref="A1:Q204"/>
  <sheetViews>
    <sheetView tabSelected="1" view="pageBreakPreview" zoomScaleNormal="100" zoomScaleSheetLayoutView="100" workbookViewId="0">
      <pane ySplit="6" topLeftCell="A7" activePane="bottomLeft" state="frozen"/>
      <selection activeCell="K8" sqref="K8"/>
      <selection pane="bottomLeft" activeCell="F21" sqref="F21"/>
    </sheetView>
  </sheetViews>
  <sheetFormatPr defaultRowHeight="15" outlineLevelRow="1"/>
  <cols>
    <col min="1" max="1" width="3.5703125" style="5" customWidth="1"/>
    <col min="2" max="2" width="12.140625" style="94" hidden="1" customWidth="1"/>
    <col min="3" max="3" width="33.85546875" style="5" customWidth="1"/>
    <col min="4" max="4" width="14.140625" style="95" customWidth="1"/>
    <col min="5" max="5" width="16.140625" style="95" customWidth="1"/>
    <col min="6" max="6" width="14.28515625" style="95" customWidth="1"/>
    <col min="7" max="7" width="11.7109375" style="94" hidden="1" customWidth="1"/>
    <col min="8" max="8" width="11.7109375" style="94" customWidth="1"/>
    <col min="9" max="9" width="12" style="94" customWidth="1"/>
    <col min="10" max="10" width="12.28515625" style="856" customWidth="1"/>
    <col min="11" max="11" width="10.7109375" style="856" customWidth="1"/>
    <col min="12" max="12" width="9.28515625" style="94" customWidth="1"/>
    <col min="13" max="13" width="12.85546875" style="5" customWidth="1"/>
    <col min="14" max="14" width="12.140625" style="5" customWidth="1"/>
    <col min="15" max="15" width="13.5703125" style="5" hidden="1" customWidth="1"/>
    <col min="16" max="16384" width="9.140625" style="5"/>
  </cols>
  <sheetData>
    <row r="1" spans="1:15" ht="61.5" customHeight="1">
      <c r="J1" s="1630" t="s">
        <v>71</v>
      </c>
      <c r="K1" s="1630"/>
      <c r="L1" s="1630"/>
    </row>
    <row r="2" spans="1:15" s="1" customFormat="1" ht="12.75" customHeight="1">
      <c r="A2" s="1618" t="s">
        <v>766</v>
      </c>
      <c r="B2" s="1618"/>
      <c r="C2" s="1618"/>
      <c r="D2" s="1618"/>
      <c r="E2" s="1618"/>
      <c r="F2" s="1618"/>
      <c r="G2" s="1618"/>
      <c r="H2" s="1618"/>
      <c r="I2" s="1618"/>
      <c r="J2" s="1618"/>
      <c r="K2" s="1618"/>
      <c r="L2" s="1618"/>
      <c r="M2" s="223"/>
    </row>
    <row r="3" spans="1:15" s="2" customFormat="1" ht="4.5" customHeight="1">
      <c r="A3" s="1618"/>
      <c r="B3" s="1618"/>
      <c r="C3" s="1618"/>
      <c r="D3" s="1618"/>
      <c r="E3" s="1618"/>
      <c r="F3" s="1618"/>
      <c r="G3" s="1618"/>
      <c r="H3" s="1618"/>
      <c r="I3" s="1618"/>
      <c r="J3" s="1618"/>
      <c r="K3" s="1618"/>
      <c r="L3" s="1618"/>
      <c r="M3" s="223"/>
    </row>
    <row r="4" spans="1:15" ht="15.75" thickBot="1">
      <c r="A4" s="3"/>
      <c r="B4" s="224"/>
      <c r="C4" s="3"/>
      <c r="D4" s="4"/>
      <c r="E4" s="4"/>
      <c r="F4" s="4"/>
      <c r="G4" s="224"/>
      <c r="H4" s="224"/>
      <c r="I4" s="224"/>
      <c r="J4" s="76"/>
      <c r="K4" s="76" t="s">
        <v>770</v>
      </c>
      <c r="L4" s="224"/>
      <c r="M4" s="224"/>
    </row>
    <row r="5" spans="1:15" s="6" customFormat="1" ht="34.5" customHeight="1">
      <c r="A5" s="1619" t="s">
        <v>251</v>
      </c>
      <c r="B5" s="1621" t="s">
        <v>252</v>
      </c>
      <c r="C5" s="1623" t="s">
        <v>385</v>
      </c>
      <c r="D5" s="1625" t="s">
        <v>386</v>
      </c>
      <c r="E5" s="1625"/>
      <c r="F5" s="1625"/>
      <c r="G5" s="1626" t="s">
        <v>41</v>
      </c>
      <c r="H5" s="1626" t="s">
        <v>14</v>
      </c>
      <c r="I5" s="1626" t="s">
        <v>15</v>
      </c>
      <c r="J5" s="1626" t="s">
        <v>653</v>
      </c>
      <c r="K5" s="1628"/>
      <c r="L5" s="1629"/>
      <c r="M5" s="1615"/>
      <c r="N5" s="1616"/>
      <c r="O5" s="1604" t="s">
        <v>250</v>
      </c>
    </row>
    <row r="6" spans="1:15" ht="66" customHeight="1" thickBot="1">
      <c r="A6" s="1620"/>
      <c r="B6" s="1622"/>
      <c r="C6" s="1624"/>
      <c r="D6" s="491" t="s">
        <v>309</v>
      </c>
      <c r="E6" s="491" t="s">
        <v>771</v>
      </c>
      <c r="F6" s="491" t="s">
        <v>308</v>
      </c>
      <c r="G6" s="1627"/>
      <c r="H6" s="1627"/>
      <c r="I6" s="1627"/>
      <c r="J6" s="865">
        <v>2019</v>
      </c>
      <c r="K6" s="865">
        <v>2020</v>
      </c>
      <c r="L6" s="493">
        <v>2021</v>
      </c>
      <c r="M6" s="243"/>
      <c r="N6" s="244"/>
      <c r="O6" s="1605"/>
    </row>
    <row r="7" spans="1:15" ht="18" customHeight="1">
      <c r="A7" s="251"/>
      <c r="B7" s="12"/>
      <c r="C7" s="12"/>
      <c r="D7" s="12"/>
      <c r="E7" s="12"/>
      <c r="F7" s="12"/>
      <c r="G7" s="12"/>
      <c r="H7" s="12"/>
      <c r="I7" s="12"/>
      <c r="J7" s="262"/>
      <c r="K7" s="262"/>
      <c r="L7" s="490"/>
      <c r="M7" s="223"/>
      <c r="N7" s="2"/>
    </row>
    <row r="8" spans="1:15" ht="30" customHeight="1" outlineLevel="1">
      <c r="A8" s="251">
        <v>1</v>
      </c>
      <c r="B8" s="12">
        <v>0</v>
      </c>
      <c r="C8" s="1456" t="s">
        <v>303</v>
      </c>
      <c r="D8" s="516">
        <v>13</v>
      </c>
      <c r="E8" s="516">
        <v>0</v>
      </c>
      <c r="F8" s="516">
        <v>13</v>
      </c>
      <c r="G8" s="15">
        <v>282.85411599999998</v>
      </c>
      <c r="H8" s="15">
        <v>18.624718319999999</v>
      </c>
      <c r="I8" s="15">
        <v>13.727646679999998</v>
      </c>
      <c r="J8" s="61">
        <v>46.794573000000007</v>
      </c>
      <c r="K8" s="61">
        <v>44.721792999999998</v>
      </c>
      <c r="L8" s="252">
        <v>43.828710999999998</v>
      </c>
    </row>
    <row r="9" spans="1:15" ht="30.75" customHeight="1" outlineLevel="1">
      <c r="A9" s="249">
        <v>2</v>
      </c>
      <c r="B9" s="12">
        <v>0</v>
      </c>
      <c r="C9" s="1456" t="s">
        <v>65</v>
      </c>
      <c r="D9" s="516">
        <v>4</v>
      </c>
      <c r="E9" s="516">
        <v>0</v>
      </c>
      <c r="F9" s="516">
        <v>4</v>
      </c>
      <c r="G9" s="15">
        <v>116.40420993000001</v>
      </c>
      <c r="H9" s="15">
        <v>32.969527400000004</v>
      </c>
      <c r="I9" s="15">
        <v>13.025492260000007</v>
      </c>
      <c r="J9" s="61">
        <v>17.266512300000002</v>
      </c>
      <c r="K9" s="61">
        <v>26.745456429999997</v>
      </c>
      <c r="L9" s="252">
        <v>26.558895049999997</v>
      </c>
    </row>
    <row r="10" spans="1:15" ht="23.25" customHeight="1" outlineLevel="1">
      <c r="A10" s="251">
        <v>3</v>
      </c>
      <c r="B10" s="12">
        <v>0</v>
      </c>
      <c r="C10" s="1456" t="s">
        <v>710</v>
      </c>
      <c r="D10" s="516">
        <v>7</v>
      </c>
      <c r="E10" s="516">
        <v>24</v>
      </c>
      <c r="F10" s="516">
        <v>31</v>
      </c>
      <c r="G10" s="15">
        <v>846.41395843680004</v>
      </c>
      <c r="H10" s="15">
        <v>40.351030040000005</v>
      </c>
      <c r="I10" s="15">
        <v>32.303013059999998</v>
      </c>
      <c r="J10" s="61">
        <v>19.46847</v>
      </c>
      <c r="K10" s="61">
        <v>18.984000000000002</v>
      </c>
      <c r="L10" s="252">
        <v>35.783999999999999</v>
      </c>
    </row>
    <row r="11" spans="1:15" ht="27" customHeight="1" outlineLevel="1">
      <c r="A11" s="249">
        <v>4</v>
      </c>
      <c r="B11" s="12">
        <v>0</v>
      </c>
      <c r="C11" s="1456" t="s">
        <v>711</v>
      </c>
      <c r="D11" s="516">
        <v>4</v>
      </c>
      <c r="E11" s="516">
        <v>6</v>
      </c>
      <c r="F11" s="516">
        <v>10</v>
      </c>
      <c r="G11" s="15">
        <v>347.0966312882619</v>
      </c>
      <c r="H11" s="15">
        <v>42.165905440000003</v>
      </c>
      <c r="I11" s="15">
        <v>2.8307258482619169</v>
      </c>
      <c r="J11" s="61">
        <v>14.790500000000002</v>
      </c>
      <c r="K11" s="61">
        <v>17.490500000000001</v>
      </c>
      <c r="L11" s="252">
        <v>21.0305</v>
      </c>
    </row>
    <row r="12" spans="1:15" ht="27" customHeight="1" outlineLevel="1">
      <c r="A12" s="251">
        <v>5</v>
      </c>
      <c r="B12" s="12">
        <v>0</v>
      </c>
      <c r="C12" s="1456" t="s">
        <v>795</v>
      </c>
      <c r="D12" s="516">
        <v>2</v>
      </c>
      <c r="E12" s="516">
        <v>3</v>
      </c>
      <c r="F12" s="516">
        <v>5</v>
      </c>
      <c r="G12" s="15">
        <v>151.5933739897385</v>
      </c>
      <c r="H12" s="15">
        <v>16.262687100000001</v>
      </c>
      <c r="I12" s="15">
        <v>0.28812388973850034</v>
      </c>
      <c r="J12" s="61">
        <v>6.4874999999999998</v>
      </c>
      <c r="K12" s="61">
        <v>10.2675</v>
      </c>
      <c r="L12" s="252">
        <v>6.2374999999999998</v>
      </c>
    </row>
    <row r="13" spans="1:15" ht="27" customHeight="1" outlineLevel="1">
      <c r="A13" s="249">
        <v>6</v>
      </c>
      <c r="B13" s="12">
        <v>0</v>
      </c>
      <c r="C13" s="1456" t="s">
        <v>712</v>
      </c>
      <c r="D13" s="516">
        <v>2</v>
      </c>
      <c r="E13" s="516">
        <v>0</v>
      </c>
      <c r="F13" s="516">
        <v>2</v>
      </c>
      <c r="G13" s="15">
        <v>35.003403675970041</v>
      </c>
      <c r="H13" s="15">
        <v>13.75231162</v>
      </c>
      <c r="I13" s="15">
        <v>1.2510920559700427</v>
      </c>
      <c r="J13" s="61">
        <v>5.4809999999999999</v>
      </c>
      <c r="K13" s="61">
        <v>5.4809999999999999</v>
      </c>
      <c r="L13" s="252">
        <v>7.2110000000000003</v>
      </c>
    </row>
    <row r="14" spans="1:15" ht="39.75" customHeight="1" outlineLevel="1">
      <c r="A14" s="251">
        <v>7</v>
      </c>
      <c r="B14" s="12">
        <v>0</v>
      </c>
      <c r="C14" s="1457" t="s">
        <v>806</v>
      </c>
      <c r="D14" s="516">
        <v>3</v>
      </c>
      <c r="E14" s="516">
        <v>0</v>
      </c>
      <c r="F14" s="516">
        <v>3</v>
      </c>
      <c r="G14" s="15">
        <v>35</v>
      </c>
      <c r="H14" s="15">
        <v>11.914811240000001</v>
      </c>
      <c r="I14" s="15">
        <v>7.245403529999999</v>
      </c>
      <c r="J14" s="61">
        <v>5.7089999999999996</v>
      </c>
      <c r="K14" s="61">
        <v>5.54878523</v>
      </c>
      <c r="L14" s="252">
        <v>3.6789999999999998</v>
      </c>
    </row>
    <row r="15" spans="1:15" ht="27" customHeight="1" outlineLevel="1">
      <c r="A15" s="249">
        <v>8</v>
      </c>
      <c r="B15" s="12">
        <v>0</v>
      </c>
      <c r="C15" s="1456" t="s">
        <v>713</v>
      </c>
      <c r="D15" s="516">
        <v>26</v>
      </c>
      <c r="E15" s="516">
        <v>17</v>
      </c>
      <c r="F15" s="516">
        <v>43</v>
      </c>
      <c r="G15" s="15">
        <v>545.73</v>
      </c>
      <c r="H15" s="15">
        <v>53.807470749999993</v>
      </c>
      <c r="I15" s="15">
        <v>31.278176760000001</v>
      </c>
      <c r="J15" s="61">
        <v>64.714683405000002</v>
      </c>
      <c r="K15" s="61">
        <v>70.622107904999993</v>
      </c>
      <c r="L15" s="252">
        <v>41.390702489999995</v>
      </c>
    </row>
    <row r="16" spans="1:15" ht="27" customHeight="1" outlineLevel="1">
      <c r="A16" s="251">
        <v>9</v>
      </c>
      <c r="B16" s="12">
        <v>0</v>
      </c>
      <c r="C16" s="1456" t="s">
        <v>304</v>
      </c>
      <c r="D16" s="516">
        <v>4</v>
      </c>
      <c r="E16" s="516">
        <v>1</v>
      </c>
      <c r="F16" s="516">
        <v>5</v>
      </c>
      <c r="G16" s="15">
        <v>437.691462</v>
      </c>
      <c r="H16" s="15">
        <v>228.35991554</v>
      </c>
      <c r="I16" s="15">
        <v>8.7515464599999788</v>
      </c>
      <c r="J16" s="61">
        <v>51.629999999999995</v>
      </c>
      <c r="K16" s="61">
        <v>3.95</v>
      </c>
      <c r="L16" s="252">
        <v>0</v>
      </c>
    </row>
    <row r="17" spans="1:17" ht="27" customHeight="1" outlineLevel="1">
      <c r="A17" s="249">
        <v>10</v>
      </c>
      <c r="B17" s="12">
        <v>0</v>
      </c>
      <c r="C17" s="1456" t="s">
        <v>714</v>
      </c>
      <c r="D17" s="516">
        <v>2</v>
      </c>
      <c r="E17" s="516">
        <v>2</v>
      </c>
      <c r="F17" s="516">
        <v>4</v>
      </c>
      <c r="G17" s="15">
        <v>139.8246</v>
      </c>
      <c r="H17" s="15">
        <v>10.1416</v>
      </c>
      <c r="I17" s="15">
        <v>0</v>
      </c>
      <c r="J17" s="61">
        <v>3</v>
      </c>
      <c r="K17" s="61">
        <v>12.5</v>
      </c>
      <c r="L17" s="252">
        <v>22.5</v>
      </c>
    </row>
    <row r="18" spans="1:17" ht="32.25" customHeight="1" outlineLevel="1">
      <c r="A18" s="251">
        <v>11</v>
      </c>
      <c r="B18" s="14"/>
      <c r="C18" s="1457" t="s">
        <v>4</v>
      </c>
      <c r="D18" s="516">
        <v>2</v>
      </c>
      <c r="E18" s="516">
        <v>0</v>
      </c>
      <c r="F18" s="516">
        <v>2</v>
      </c>
      <c r="G18" s="15">
        <v>80</v>
      </c>
      <c r="H18" s="15">
        <v>20</v>
      </c>
      <c r="I18" s="15">
        <v>0</v>
      </c>
      <c r="J18" s="61">
        <v>1</v>
      </c>
      <c r="K18" s="61">
        <v>6</v>
      </c>
      <c r="L18" s="252">
        <v>8</v>
      </c>
    </row>
    <row r="19" spans="1:17" ht="38.25" customHeight="1" outlineLevel="1">
      <c r="A19" s="249">
        <v>12</v>
      </c>
      <c r="B19" s="14"/>
      <c r="C19" s="1458" t="s">
        <v>669</v>
      </c>
      <c r="D19" s="867">
        <v>2</v>
      </c>
      <c r="E19" s="516">
        <v>0</v>
      </c>
      <c r="F19" s="516">
        <v>2</v>
      </c>
      <c r="G19" s="15">
        <v>24.119182000000002</v>
      </c>
      <c r="H19" s="15">
        <v>1.59666</v>
      </c>
      <c r="I19" s="15">
        <v>2.5210220000000003</v>
      </c>
      <c r="J19" s="61">
        <v>4.8582999999999998</v>
      </c>
      <c r="K19" s="61">
        <v>6.0132000000000003</v>
      </c>
      <c r="L19" s="252">
        <v>4.1100000000000003</v>
      </c>
    </row>
    <row r="20" spans="1:17" ht="33.75" customHeight="1" outlineLevel="1">
      <c r="A20" s="251">
        <v>13</v>
      </c>
      <c r="B20" s="868"/>
      <c r="C20" s="1459" t="s">
        <v>67</v>
      </c>
      <c r="D20" s="869">
        <v>2</v>
      </c>
      <c r="E20" s="866">
        <v>0</v>
      </c>
      <c r="F20" s="516">
        <v>2</v>
      </c>
      <c r="G20" s="15">
        <v>87.5</v>
      </c>
      <c r="H20" s="15">
        <v>6.8750000000000006E-2</v>
      </c>
      <c r="I20" s="15">
        <v>8.1621086900000002</v>
      </c>
      <c r="J20" s="61">
        <v>20.631533404999999</v>
      </c>
      <c r="K20" s="61">
        <v>18.637607904999999</v>
      </c>
      <c r="L20" s="252">
        <v>10</v>
      </c>
    </row>
    <row r="21" spans="1:17" ht="39.75" customHeight="1" outlineLevel="1">
      <c r="A21" s="249">
        <v>14</v>
      </c>
      <c r="B21" s="14"/>
      <c r="C21" s="1460" t="s">
        <v>619</v>
      </c>
      <c r="D21" s="516">
        <v>1</v>
      </c>
      <c r="E21" s="516">
        <v>14</v>
      </c>
      <c r="F21" s="516">
        <v>15</v>
      </c>
      <c r="G21" s="15">
        <v>983.9</v>
      </c>
      <c r="H21" s="15">
        <v>500</v>
      </c>
      <c r="I21" s="15">
        <v>0</v>
      </c>
      <c r="J21" s="61">
        <v>0</v>
      </c>
      <c r="K21" s="61">
        <v>8.4499999999999993</v>
      </c>
      <c r="L21" s="870">
        <v>25.799999999999997</v>
      </c>
    </row>
    <row r="22" spans="1:17" ht="39.75" customHeight="1" outlineLevel="1">
      <c r="A22" s="251">
        <v>15</v>
      </c>
      <c r="B22" s="14"/>
      <c r="C22" s="1460" t="s">
        <v>716</v>
      </c>
      <c r="D22" s="516">
        <v>1</v>
      </c>
      <c r="E22" s="516">
        <v>0</v>
      </c>
      <c r="F22" s="516">
        <v>1</v>
      </c>
      <c r="G22" s="15">
        <v>27</v>
      </c>
      <c r="H22" s="15">
        <v>0</v>
      </c>
      <c r="I22" s="15">
        <v>0</v>
      </c>
      <c r="J22" s="61">
        <v>0</v>
      </c>
      <c r="K22" s="61">
        <v>0.45</v>
      </c>
      <c r="L22" s="870">
        <v>2.5</v>
      </c>
    </row>
    <row r="23" spans="1:17" ht="10.5" customHeight="1">
      <c r="A23" s="112"/>
      <c r="B23" s="13"/>
      <c r="C23" s="247"/>
      <c r="D23" s="114"/>
      <c r="E23" s="114"/>
      <c r="F23" s="114"/>
      <c r="G23" s="14"/>
      <c r="H23" s="61"/>
      <c r="I23" s="15"/>
      <c r="J23" s="61"/>
      <c r="K23" s="61"/>
      <c r="L23" s="252"/>
    </row>
    <row r="24" spans="1:17" ht="30" customHeight="1">
      <c r="A24" s="1606" t="s">
        <v>107</v>
      </c>
      <c r="B24" s="1607"/>
      <c r="C24" s="1608"/>
      <c r="D24" s="880">
        <v>75</v>
      </c>
      <c r="E24" s="880">
        <v>67</v>
      </c>
      <c r="F24" s="880">
        <v>142</v>
      </c>
      <c r="G24" s="881">
        <v>4140.1309373207705</v>
      </c>
      <c r="H24" s="882">
        <v>990.01538745000005</v>
      </c>
      <c r="I24" s="882">
        <v>121.38435123397043</v>
      </c>
      <c r="J24" s="883">
        <v>261.83207211000001</v>
      </c>
      <c r="K24" s="883">
        <v>255.86195046999995</v>
      </c>
      <c r="L24" s="884">
        <v>258.63030853999999</v>
      </c>
      <c r="Q24" s="17"/>
    </row>
    <row r="25" spans="1:17" ht="33.75" customHeight="1" thickBot="1">
      <c r="A25" s="1609" t="s">
        <v>13</v>
      </c>
      <c r="B25" s="1610"/>
      <c r="C25" s="1611"/>
      <c r="D25" s="885"/>
      <c r="E25" s="885"/>
      <c r="F25" s="885"/>
      <c r="G25" s="886"/>
      <c r="H25" s="619"/>
      <c r="I25" s="887">
        <v>1.854463969610665E-2</v>
      </c>
      <c r="J25" s="887">
        <v>3.2472700648451334E-2</v>
      </c>
      <c r="K25" s="887">
        <v>2.9567787516345711E-2</v>
      </c>
      <c r="L25" s="888">
        <v>2.8083188962125197E-2</v>
      </c>
    </row>
    <row r="26" spans="1:17" ht="15.75">
      <c r="A26" s="402"/>
      <c r="B26" s="1631" t="s">
        <v>636</v>
      </c>
      <c r="C26" s="1631"/>
      <c r="D26" s="402"/>
      <c r="E26" s="403"/>
      <c r="F26" s="404"/>
      <c r="G26" s="421"/>
      <c r="H26" s="405"/>
      <c r="I26" s="406"/>
      <c r="J26" s="405"/>
      <c r="K26" s="405"/>
      <c r="L26" s="871"/>
      <c r="M26" s="467"/>
    </row>
    <row r="27" spans="1:17" ht="15.75" customHeight="1">
      <c r="A27" s="895"/>
      <c r="B27" s="895" t="s">
        <v>637</v>
      </c>
      <c r="C27" s="1632" t="s">
        <v>623</v>
      </c>
      <c r="D27" s="1632"/>
      <c r="E27" s="403"/>
      <c r="F27" s="404"/>
      <c r="G27" s="859"/>
      <c r="H27" s="363"/>
      <c r="I27" s="834"/>
      <c r="J27" s="520">
        <v>3108.6</v>
      </c>
      <c r="K27" s="520">
        <v>3327.9</v>
      </c>
      <c r="L27" s="829">
        <v>3441.5</v>
      </c>
      <c r="M27" s="467"/>
    </row>
    <row r="28" spans="1:17" ht="15.75" customHeight="1">
      <c r="A28" s="895"/>
      <c r="B28" s="895" t="s">
        <v>624</v>
      </c>
      <c r="C28" s="1632" t="s">
        <v>90</v>
      </c>
      <c r="D28" s="1632"/>
      <c r="E28" s="403"/>
      <c r="F28" s="404"/>
      <c r="G28" s="833"/>
      <c r="H28" s="363"/>
      <c r="I28" s="834"/>
      <c r="J28" s="924"/>
      <c r="K28" s="924"/>
      <c r="L28" s="924"/>
      <c r="M28" s="467"/>
    </row>
    <row r="29" spans="1:17" ht="15.75" customHeight="1">
      <c r="A29" s="895"/>
      <c r="B29" s="895"/>
      <c r="C29" s="1470" t="s">
        <v>83</v>
      </c>
      <c r="D29" s="895"/>
      <c r="E29" s="403"/>
      <c r="F29" s="404"/>
      <c r="G29" s="833"/>
      <c r="H29" s="363"/>
      <c r="I29" s="834"/>
      <c r="J29" s="924">
        <v>0.38553198018219592</v>
      </c>
      <c r="K29" s="924">
        <v>0.38457707328071128</v>
      </c>
      <c r="L29" s="924">
        <v>0.37369284117838092</v>
      </c>
      <c r="M29" s="467"/>
    </row>
    <row r="30" spans="1:17" ht="15.75" customHeight="1">
      <c r="A30" s="402"/>
      <c r="B30" s="1470" t="s">
        <v>83</v>
      </c>
      <c r="C30" s="1470"/>
      <c r="D30" s="1471"/>
      <c r="E30" s="1612" t="s">
        <v>91</v>
      </c>
      <c r="F30" s="1612"/>
      <c r="G30" s="1612"/>
      <c r="H30" s="1612"/>
      <c r="I30" s="831">
        <v>58909.7</v>
      </c>
      <c r="J30" s="877">
        <v>78212.5</v>
      </c>
      <c r="K30" s="877">
        <v>88264.7</v>
      </c>
      <c r="L30" s="831">
        <v>99461.9</v>
      </c>
      <c r="M30" s="467"/>
    </row>
    <row r="31" spans="1:17" ht="15.75" customHeight="1">
      <c r="A31" s="402"/>
      <c r="B31" s="855"/>
      <c r="C31" s="855"/>
      <c r="D31" s="1633" t="s">
        <v>92</v>
      </c>
      <c r="E31" s="1633"/>
      <c r="F31" s="1633"/>
      <c r="G31" s="1633"/>
      <c r="H31" s="1633"/>
      <c r="I31" s="831"/>
      <c r="J31" s="877"/>
      <c r="K31" s="877"/>
      <c r="L31" s="831"/>
      <c r="M31" s="467"/>
    </row>
    <row r="32" spans="1:17" ht="15.75" customHeight="1">
      <c r="A32" s="402"/>
      <c r="B32" s="1468"/>
      <c r="C32" s="1468"/>
      <c r="D32" s="1614" t="s">
        <v>93</v>
      </c>
      <c r="E32" s="1614"/>
      <c r="F32" s="1614"/>
      <c r="G32" s="1614"/>
      <c r="H32" s="1614"/>
      <c r="I32" s="831">
        <v>6545.5222222222219</v>
      </c>
      <c r="J32" s="877">
        <v>8063.1443298969079</v>
      </c>
      <c r="K32" s="877">
        <v>8653.4019607843147</v>
      </c>
      <c r="L32" s="831">
        <v>9209.4351851851843</v>
      </c>
      <c r="M32" s="467"/>
    </row>
    <row r="33" spans="1:14" ht="15.75">
      <c r="A33" s="402"/>
      <c r="B33" s="1634"/>
      <c r="C33" s="1634"/>
      <c r="D33" s="1526" t="s">
        <v>94</v>
      </c>
      <c r="E33" s="1526"/>
      <c r="F33" s="1526"/>
      <c r="G33" s="1526"/>
      <c r="H33" s="1526"/>
      <c r="I33" s="832"/>
      <c r="J33" s="864"/>
      <c r="K33" s="864"/>
      <c r="L33" s="832"/>
      <c r="M33" s="467"/>
    </row>
    <row r="34" spans="1:14" ht="15.75" customHeight="1">
      <c r="A34" s="402"/>
      <c r="B34" s="1613"/>
      <c r="C34" s="1613"/>
      <c r="D34" s="1633" t="s">
        <v>95</v>
      </c>
      <c r="E34" s="1633"/>
      <c r="F34" s="1633"/>
      <c r="G34" s="1633"/>
      <c r="H34" s="1633"/>
      <c r="I34" s="832">
        <v>9</v>
      </c>
      <c r="J34" s="864">
        <v>9.6999999999999993</v>
      </c>
      <c r="K34" s="864">
        <v>10.199999999999999</v>
      </c>
      <c r="L34" s="832">
        <v>10.8</v>
      </c>
      <c r="M34" s="467"/>
    </row>
    <row r="35" spans="1:14" ht="15.75">
      <c r="A35" s="402"/>
      <c r="B35" s="1613"/>
      <c r="C35" s="1613"/>
      <c r="D35" s="402"/>
      <c r="E35" s="403"/>
      <c r="F35" s="404"/>
      <c r="G35" s="421"/>
      <c r="H35" s="405"/>
      <c r="I35" s="406"/>
      <c r="J35" s="405"/>
      <c r="K35" s="405"/>
      <c r="L35" s="406"/>
      <c r="M35" s="467"/>
    </row>
    <row r="36" spans="1:14" ht="16.5" thickBot="1">
      <c r="A36" s="402"/>
      <c r="B36" s="1635"/>
      <c r="C36" s="1635"/>
      <c r="D36" s="402"/>
      <c r="E36" s="403"/>
      <c r="F36" s="404"/>
      <c r="G36" s="421"/>
      <c r="H36" s="405"/>
      <c r="I36" s="406"/>
      <c r="J36" s="405"/>
      <c r="K36" s="405"/>
      <c r="L36" s="406"/>
      <c r="M36" s="467"/>
    </row>
    <row r="37" spans="1:14" ht="34.5" customHeight="1">
      <c r="A37" s="129"/>
      <c r="B37" s="130"/>
      <c r="C37" s="130"/>
      <c r="D37" s="131"/>
      <c r="E37" s="131"/>
      <c r="F37" s="131"/>
      <c r="G37" s="133"/>
      <c r="H37" s="133"/>
      <c r="I37" s="134"/>
      <c r="J37" s="861"/>
      <c r="K37" s="861"/>
      <c r="L37" s="854"/>
    </row>
    <row r="38" spans="1:14">
      <c r="A38" s="3"/>
      <c r="B38" s="224"/>
      <c r="C38" s="3"/>
      <c r="D38" s="4"/>
      <c r="E38" s="4"/>
      <c r="F38" s="4"/>
      <c r="G38" s="224"/>
      <c r="H38" s="224"/>
      <c r="I38" s="224"/>
      <c r="J38" s="76"/>
      <c r="K38" s="76"/>
      <c r="L38" s="224"/>
    </row>
    <row r="39" spans="1:14">
      <c r="A39" s="3"/>
      <c r="B39" s="3"/>
      <c r="C39" s="3"/>
      <c r="D39" s="4"/>
      <c r="E39" s="4"/>
      <c r="F39" s="4"/>
      <c r="G39" s="1617"/>
      <c r="H39" s="1617"/>
      <c r="I39" s="136"/>
      <c r="J39" s="860"/>
      <c r="K39" s="860"/>
      <c r="L39" s="136"/>
      <c r="M39" s="3"/>
      <c r="N39" s="17"/>
    </row>
    <row r="40" spans="1:14">
      <c r="A40" s="3"/>
      <c r="B40" s="3"/>
      <c r="C40" s="3"/>
      <c r="D40" s="4"/>
      <c r="E40" s="4"/>
      <c r="F40" s="4"/>
      <c r="G40" s="1617"/>
      <c r="H40" s="1617"/>
      <c r="I40" s="137"/>
      <c r="J40" s="860"/>
      <c r="K40" s="860"/>
      <c r="L40" s="137"/>
      <c r="M40" s="3"/>
      <c r="N40" s="17"/>
    </row>
    <row r="41" spans="1:14">
      <c r="A41" s="3"/>
      <c r="B41" s="3"/>
      <c r="C41" s="3"/>
      <c r="D41" s="4"/>
      <c r="E41" s="4"/>
      <c r="F41" s="4"/>
      <c r="G41" s="222"/>
      <c r="H41" s="222"/>
      <c r="I41" s="137"/>
      <c r="J41" s="860"/>
      <c r="K41" s="860"/>
      <c r="L41" s="137"/>
      <c r="M41" s="3"/>
      <c r="N41" s="17"/>
    </row>
    <row r="42" spans="1:14" ht="20.25">
      <c r="A42" s="3"/>
      <c r="B42" s="138"/>
      <c r="C42" s="138"/>
      <c r="D42" s="4"/>
      <c r="E42" s="4"/>
      <c r="F42" s="4"/>
      <c r="G42" s="140"/>
      <c r="H42" s="139"/>
      <c r="I42" s="141"/>
      <c r="J42" s="863"/>
      <c r="K42" s="862"/>
      <c r="L42" s="141"/>
      <c r="M42" s="3"/>
      <c r="N42" s="17"/>
    </row>
    <row r="43" spans="1:14">
      <c r="A43" s="3"/>
      <c r="B43" s="138"/>
      <c r="C43" s="138"/>
      <c r="D43" s="4"/>
      <c r="E43" s="4"/>
      <c r="F43" s="4"/>
      <c r="G43" s="221"/>
      <c r="H43" s="224"/>
      <c r="I43" s="139"/>
      <c r="J43" s="76"/>
      <c r="K43" s="76"/>
      <c r="L43" s="141"/>
      <c r="M43" s="3"/>
      <c r="N43" s="17"/>
    </row>
    <row r="44" spans="1:14">
      <c r="A44" s="3"/>
      <c r="B44" s="138"/>
      <c r="C44" s="139"/>
      <c r="D44" s="4"/>
      <c r="E44" s="4"/>
      <c r="F44" s="4"/>
      <c r="G44" s="224"/>
      <c r="H44" s="224"/>
      <c r="I44" s="224"/>
      <c r="J44" s="76"/>
      <c r="K44" s="257"/>
      <c r="L44" s="224"/>
      <c r="M44" s="3"/>
      <c r="N44" s="17"/>
    </row>
    <row r="45" spans="1:14" ht="29.25" customHeight="1">
      <c r="A45" s="3"/>
      <c r="B45" s="138"/>
      <c r="C45" s="139"/>
      <c r="D45" s="4"/>
      <c r="E45" s="4"/>
      <c r="F45" s="4"/>
      <c r="G45" s="224"/>
      <c r="H45" s="224"/>
      <c r="I45" s="224"/>
      <c r="J45" s="76"/>
      <c r="K45" s="76"/>
      <c r="L45" s="224"/>
      <c r="M45" s="3"/>
      <c r="N45" s="17"/>
    </row>
    <row r="46" spans="1:14">
      <c r="A46" s="3"/>
      <c r="B46" s="138"/>
      <c r="C46" s="139"/>
      <c r="D46" s="4"/>
      <c r="E46" s="4"/>
      <c r="F46" s="4"/>
      <c r="G46" s="224"/>
      <c r="L46" s="224"/>
      <c r="M46" s="3"/>
      <c r="N46" s="17"/>
    </row>
    <row r="47" spans="1:14">
      <c r="A47" s="3"/>
      <c r="B47" s="3"/>
      <c r="C47" s="3"/>
      <c r="D47" s="4"/>
      <c r="E47" s="4"/>
      <c r="F47" s="4"/>
      <c r="G47" s="224"/>
      <c r="H47" s="224"/>
      <c r="I47" s="224"/>
      <c r="J47" s="76"/>
      <c r="K47" s="76"/>
      <c r="L47" s="224"/>
      <c r="M47" s="3"/>
      <c r="N47" s="17"/>
    </row>
    <row r="48" spans="1:14">
      <c r="B48" s="5"/>
      <c r="N48" s="17"/>
    </row>
    <row r="49" spans="2:14">
      <c r="B49" s="5"/>
      <c r="N49" s="17"/>
    </row>
    <row r="50" spans="2:14">
      <c r="B50" s="5"/>
      <c r="D50" s="5"/>
      <c r="E50" s="5"/>
      <c r="F50" s="5"/>
      <c r="G50" s="5"/>
      <c r="H50" s="5"/>
      <c r="I50" s="224"/>
      <c r="N50" s="17"/>
    </row>
    <row r="51" spans="2:14">
      <c r="B51" s="5"/>
      <c r="D51" s="94"/>
      <c r="E51" s="94"/>
      <c r="F51" s="94"/>
      <c r="G51" s="5"/>
      <c r="H51" s="224"/>
      <c r="I51" s="224"/>
      <c r="L51" s="5"/>
      <c r="M51" s="224"/>
      <c r="N51" s="17"/>
    </row>
    <row r="52" spans="2:14">
      <c r="B52" s="5"/>
      <c r="D52" s="94"/>
      <c r="E52" s="94"/>
      <c r="F52" s="94"/>
      <c r="G52" s="5"/>
      <c r="H52" s="224"/>
      <c r="I52" s="224"/>
      <c r="L52" s="5"/>
      <c r="N52" s="17"/>
    </row>
    <row r="53" spans="2:14">
      <c r="B53" s="5"/>
      <c r="D53" s="94"/>
      <c r="E53" s="94"/>
      <c r="F53" s="94"/>
      <c r="G53" s="5"/>
      <c r="H53" s="224"/>
      <c r="I53" s="224"/>
      <c r="L53" s="5"/>
      <c r="N53" s="17"/>
    </row>
    <row r="54" spans="2:14">
      <c r="B54" s="5"/>
      <c r="D54" s="94"/>
      <c r="E54" s="94"/>
      <c r="F54" s="94"/>
      <c r="G54" s="5"/>
      <c r="H54" s="224"/>
      <c r="I54" s="224"/>
      <c r="L54" s="5"/>
      <c r="N54" s="17"/>
    </row>
    <row r="55" spans="2:14">
      <c r="B55" s="5"/>
      <c r="D55" s="94"/>
      <c r="E55" s="94"/>
      <c r="F55" s="94"/>
      <c r="G55" s="5"/>
      <c r="H55" s="224"/>
      <c r="I55" s="224"/>
      <c r="L55" s="5"/>
      <c r="N55" s="17"/>
    </row>
    <row r="56" spans="2:14">
      <c r="B56" s="5"/>
      <c r="D56" s="94"/>
      <c r="E56" s="94"/>
      <c r="F56" s="94"/>
      <c r="G56" s="5"/>
      <c r="H56" s="224"/>
      <c r="I56" s="224"/>
      <c r="L56" s="5"/>
      <c r="N56" s="17"/>
    </row>
    <row r="57" spans="2:14">
      <c r="B57" s="5"/>
      <c r="D57" s="94"/>
      <c r="E57" s="94"/>
      <c r="F57" s="94"/>
      <c r="G57" s="5"/>
      <c r="H57" s="224"/>
      <c r="I57" s="224"/>
      <c r="L57" s="5"/>
      <c r="N57" s="17"/>
    </row>
    <row r="58" spans="2:14">
      <c r="B58" s="5"/>
      <c r="D58" s="94"/>
      <c r="E58" s="94"/>
      <c r="F58" s="94"/>
      <c r="G58" s="5"/>
      <c r="H58" s="224"/>
      <c r="I58" s="224"/>
      <c r="L58" s="5"/>
      <c r="N58" s="17"/>
    </row>
    <row r="59" spans="2:14">
      <c r="B59" s="5"/>
      <c r="D59" s="94"/>
      <c r="E59" s="94"/>
      <c r="F59" s="94"/>
      <c r="G59" s="5"/>
      <c r="H59" s="224"/>
      <c r="I59" s="224"/>
      <c r="L59" s="5"/>
      <c r="N59" s="17"/>
    </row>
    <row r="60" spans="2:14">
      <c r="B60" s="5"/>
      <c r="D60" s="94"/>
      <c r="E60" s="94"/>
      <c r="F60" s="94"/>
      <c r="G60" s="5"/>
      <c r="H60" s="224"/>
      <c r="I60" s="224"/>
      <c r="L60" s="5"/>
      <c r="N60" s="17"/>
    </row>
    <row r="61" spans="2:14">
      <c r="B61" s="5"/>
      <c r="D61" s="5"/>
      <c r="E61" s="5"/>
      <c r="F61" s="5"/>
      <c r="G61" s="5"/>
      <c r="H61" s="5"/>
      <c r="I61" s="224"/>
      <c r="N61" s="17"/>
    </row>
    <row r="62" spans="2:14">
      <c r="B62" s="5"/>
      <c r="D62" s="5"/>
      <c r="E62" s="5"/>
      <c r="F62" s="5"/>
      <c r="G62" s="5"/>
      <c r="H62" s="5"/>
      <c r="I62" s="224"/>
      <c r="N62" s="17"/>
    </row>
    <row r="63" spans="2:14">
      <c r="B63" s="5"/>
      <c r="D63" s="5"/>
      <c r="E63" s="5"/>
      <c r="F63" s="5"/>
      <c r="G63" s="5"/>
      <c r="H63" s="5"/>
      <c r="I63" s="224"/>
      <c r="N63" s="17"/>
    </row>
    <row r="64" spans="2:14">
      <c r="B64" s="5"/>
      <c r="D64" s="5"/>
      <c r="E64" s="5"/>
      <c r="F64" s="5"/>
      <c r="G64" s="5"/>
      <c r="H64" s="5"/>
      <c r="I64" s="224"/>
      <c r="N64" s="17"/>
    </row>
    <row r="65" spans="2:14">
      <c r="B65" s="5"/>
      <c r="D65" s="5"/>
      <c r="E65" s="5"/>
      <c r="F65" s="5"/>
      <c r="G65" s="5"/>
      <c r="H65" s="5"/>
      <c r="I65" s="224"/>
      <c r="N65" s="17"/>
    </row>
    <row r="66" spans="2:14">
      <c r="B66" s="5"/>
      <c r="D66" s="5"/>
      <c r="E66" s="5"/>
      <c r="F66" s="5"/>
      <c r="G66" s="5"/>
      <c r="H66" s="5"/>
      <c r="I66" s="224"/>
      <c r="N66" s="17"/>
    </row>
    <row r="67" spans="2:14">
      <c r="B67" s="5"/>
      <c r="D67" s="5"/>
      <c r="E67" s="5"/>
      <c r="F67" s="5"/>
      <c r="G67" s="5"/>
      <c r="H67" s="5"/>
      <c r="I67" s="224"/>
      <c r="N67" s="17"/>
    </row>
    <row r="68" spans="2:14">
      <c r="B68" s="5"/>
      <c r="D68" s="5"/>
      <c r="E68" s="5"/>
      <c r="F68" s="5"/>
      <c r="G68" s="5"/>
      <c r="H68" s="5"/>
      <c r="I68" s="224"/>
      <c r="N68" s="17"/>
    </row>
    <row r="69" spans="2:14">
      <c r="B69" s="5"/>
      <c r="D69" s="5"/>
      <c r="E69" s="5"/>
      <c r="F69" s="5"/>
      <c r="G69" s="5"/>
      <c r="H69" s="5"/>
      <c r="I69" s="224"/>
      <c r="N69" s="17"/>
    </row>
    <row r="70" spans="2:14">
      <c r="B70" s="5"/>
      <c r="D70" s="5"/>
      <c r="E70" s="5"/>
      <c r="F70" s="5"/>
      <c r="G70" s="5"/>
      <c r="H70" s="5"/>
      <c r="I70" s="224"/>
      <c r="N70" s="17"/>
    </row>
    <row r="71" spans="2:14">
      <c r="B71" s="5"/>
      <c r="D71" s="5"/>
      <c r="E71" s="5"/>
      <c r="F71" s="5"/>
      <c r="G71" s="5"/>
      <c r="H71" s="5"/>
      <c r="I71" s="224"/>
      <c r="N71" s="17"/>
    </row>
    <row r="72" spans="2:14">
      <c r="B72" s="5"/>
      <c r="D72" s="5"/>
      <c r="E72" s="5"/>
      <c r="F72" s="5"/>
      <c r="G72" s="5"/>
      <c r="H72" s="5"/>
      <c r="I72" s="224"/>
      <c r="N72" s="17"/>
    </row>
    <row r="73" spans="2:14">
      <c r="B73" s="5"/>
      <c r="D73" s="5"/>
      <c r="E73" s="5"/>
      <c r="F73" s="5"/>
      <c r="G73" s="5"/>
      <c r="H73" s="5"/>
      <c r="I73" s="224"/>
      <c r="N73" s="17"/>
    </row>
    <row r="74" spans="2:14">
      <c r="B74" s="5"/>
      <c r="D74" s="5"/>
      <c r="E74" s="5"/>
      <c r="F74" s="5"/>
      <c r="G74" s="5"/>
      <c r="H74" s="5"/>
      <c r="I74" s="224"/>
      <c r="N74" s="17"/>
    </row>
    <row r="75" spans="2:14">
      <c r="B75" s="5"/>
      <c r="D75" s="5"/>
      <c r="E75" s="5"/>
      <c r="F75" s="5"/>
      <c r="G75" s="5"/>
      <c r="H75" s="5"/>
      <c r="I75" s="224"/>
      <c r="N75" s="17"/>
    </row>
    <row r="76" spans="2:14">
      <c r="B76" s="5"/>
      <c r="D76" s="5"/>
      <c r="E76" s="5"/>
      <c r="F76" s="5"/>
      <c r="G76" s="5"/>
      <c r="H76" s="5"/>
      <c r="I76" s="224"/>
      <c r="N76" s="17"/>
    </row>
    <row r="77" spans="2:14">
      <c r="B77" s="5"/>
      <c r="N77" s="17"/>
    </row>
    <row r="78" spans="2:14">
      <c r="B78" s="5"/>
      <c r="N78" s="17"/>
    </row>
    <row r="79" spans="2:14">
      <c r="B79" s="5"/>
      <c r="N79" s="17"/>
    </row>
    <row r="80" spans="2:14">
      <c r="B80" s="5"/>
      <c r="N80" s="17"/>
    </row>
    <row r="81" spans="2:14">
      <c r="B81" s="5"/>
      <c r="N81" s="17"/>
    </row>
    <row r="82" spans="2:14">
      <c r="B82" s="5"/>
      <c r="N82" s="17"/>
    </row>
    <row r="83" spans="2:14">
      <c r="B83" s="5"/>
      <c r="N83" s="17"/>
    </row>
    <row r="84" spans="2:14">
      <c r="B84" s="5"/>
      <c r="N84" s="17"/>
    </row>
    <row r="85" spans="2:14">
      <c r="B85" s="5"/>
      <c r="D85" s="5"/>
      <c r="E85" s="5"/>
      <c r="F85" s="5"/>
      <c r="G85" s="5"/>
      <c r="H85" s="5"/>
      <c r="I85" s="5"/>
      <c r="J85" s="523"/>
      <c r="K85" s="523"/>
      <c r="L85" s="5"/>
      <c r="N85" s="17"/>
    </row>
    <row r="86" spans="2:14">
      <c r="B86" s="5"/>
      <c r="D86" s="5"/>
      <c r="E86" s="5"/>
      <c r="F86" s="5"/>
      <c r="G86" s="5"/>
      <c r="H86" s="5"/>
      <c r="I86" s="5"/>
      <c r="J86" s="523"/>
      <c r="K86" s="523"/>
      <c r="L86" s="5"/>
      <c r="N86" s="17"/>
    </row>
    <row r="87" spans="2:14">
      <c r="B87" s="5"/>
      <c r="D87" s="5"/>
      <c r="E87" s="5"/>
      <c r="F87" s="5"/>
      <c r="G87" s="5"/>
      <c r="H87" s="5"/>
      <c r="I87" s="5"/>
      <c r="J87" s="523"/>
      <c r="K87" s="523"/>
      <c r="L87" s="5"/>
      <c r="N87" s="17"/>
    </row>
    <row r="88" spans="2:14">
      <c r="B88" s="5"/>
      <c r="D88" s="5"/>
      <c r="E88" s="5"/>
      <c r="F88" s="5"/>
      <c r="G88" s="5"/>
      <c r="H88" s="5"/>
      <c r="I88" s="5"/>
      <c r="J88" s="523"/>
      <c r="K88" s="523"/>
      <c r="L88" s="5"/>
      <c r="N88" s="17"/>
    </row>
    <row r="89" spans="2:14">
      <c r="B89" s="5"/>
      <c r="D89" s="5"/>
      <c r="E89" s="5"/>
      <c r="F89" s="5"/>
      <c r="G89" s="5"/>
      <c r="H89" s="5"/>
      <c r="I89" s="5"/>
      <c r="J89" s="523"/>
      <c r="K89" s="523"/>
      <c r="L89" s="5"/>
      <c r="N89" s="17"/>
    </row>
    <row r="90" spans="2:14">
      <c r="B90" s="5"/>
      <c r="D90" s="5"/>
      <c r="E90" s="5"/>
      <c r="F90" s="5"/>
      <c r="G90" s="5"/>
      <c r="H90" s="5"/>
      <c r="I90" s="5"/>
      <c r="J90" s="523"/>
      <c r="K90" s="523"/>
      <c r="L90" s="5"/>
      <c r="N90" s="17"/>
    </row>
    <row r="91" spans="2:14">
      <c r="B91" s="5"/>
      <c r="D91" s="5"/>
      <c r="E91" s="5"/>
      <c r="F91" s="5"/>
      <c r="G91" s="5"/>
      <c r="H91" s="5"/>
      <c r="I91" s="5"/>
      <c r="J91" s="523"/>
      <c r="K91" s="523"/>
      <c r="L91" s="5"/>
      <c r="N91" s="17"/>
    </row>
    <row r="92" spans="2:14">
      <c r="B92" s="5"/>
      <c r="D92" s="5"/>
      <c r="E92" s="5"/>
      <c r="F92" s="5"/>
      <c r="G92" s="5"/>
      <c r="H92" s="5"/>
      <c r="I92" s="5"/>
      <c r="J92" s="523"/>
      <c r="K92" s="523"/>
      <c r="L92" s="5"/>
      <c r="N92" s="17"/>
    </row>
    <row r="93" spans="2:14">
      <c r="B93" s="5"/>
      <c r="D93" s="5"/>
      <c r="E93" s="5"/>
      <c r="F93" s="5"/>
      <c r="G93" s="5"/>
      <c r="H93" s="5"/>
      <c r="I93" s="5"/>
      <c r="J93" s="523"/>
      <c r="K93" s="523"/>
      <c r="L93" s="5"/>
      <c r="N93" s="17"/>
    </row>
    <row r="94" spans="2:14">
      <c r="B94" s="5"/>
      <c r="D94" s="5"/>
      <c r="E94" s="5"/>
      <c r="F94" s="5"/>
      <c r="G94" s="5"/>
      <c r="H94" s="5"/>
      <c r="I94" s="5"/>
      <c r="J94" s="523"/>
      <c r="K94" s="523"/>
      <c r="L94" s="5"/>
      <c r="N94" s="17"/>
    </row>
    <row r="95" spans="2:14">
      <c r="B95" s="5"/>
      <c r="D95" s="5"/>
      <c r="E95" s="5"/>
      <c r="F95" s="5"/>
      <c r="G95" s="5"/>
      <c r="H95" s="5"/>
      <c r="I95" s="5"/>
      <c r="J95" s="523"/>
      <c r="K95" s="523"/>
      <c r="L95" s="5"/>
      <c r="N95" s="17"/>
    </row>
    <row r="96" spans="2:14">
      <c r="B96" s="5"/>
      <c r="D96" s="5"/>
      <c r="E96" s="5"/>
      <c r="F96" s="5"/>
      <c r="G96" s="5"/>
      <c r="H96" s="5"/>
      <c r="I96" s="5"/>
      <c r="J96" s="523"/>
      <c r="K96" s="523"/>
      <c r="L96" s="5"/>
      <c r="N96" s="17"/>
    </row>
    <row r="97" spans="2:14">
      <c r="B97" s="5"/>
      <c r="D97" s="5"/>
      <c r="E97" s="5"/>
      <c r="F97" s="5"/>
      <c r="G97" s="5"/>
      <c r="H97" s="5"/>
      <c r="I97" s="5"/>
      <c r="J97" s="523"/>
      <c r="K97" s="523"/>
      <c r="L97" s="5"/>
      <c r="N97" s="17"/>
    </row>
    <row r="98" spans="2:14">
      <c r="B98" s="5"/>
      <c r="D98" s="5"/>
      <c r="E98" s="5"/>
      <c r="F98" s="5"/>
      <c r="G98" s="5"/>
      <c r="H98" s="5"/>
      <c r="I98" s="5"/>
      <c r="J98" s="523"/>
      <c r="K98" s="523"/>
      <c r="L98" s="5"/>
      <c r="N98" s="17"/>
    </row>
    <row r="99" spans="2:14">
      <c r="B99" s="5"/>
      <c r="D99" s="5"/>
      <c r="E99" s="5"/>
      <c r="F99" s="5"/>
      <c r="G99" s="5"/>
      <c r="H99" s="5"/>
      <c r="I99" s="5"/>
      <c r="J99" s="523"/>
      <c r="K99" s="523"/>
      <c r="L99" s="5"/>
      <c r="N99" s="17"/>
    </row>
    <row r="100" spans="2:14">
      <c r="B100" s="5"/>
      <c r="D100" s="5"/>
      <c r="E100" s="5"/>
      <c r="F100" s="5"/>
      <c r="G100" s="5"/>
      <c r="H100" s="5"/>
      <c r="I100" s="5"/>
      <c r="J100" s="523"/>
      <c r="K100" s="523"/>
      <c r="L100" s="5"/>
      <c r="N100" s="17"/>
    </row>
    <row r="101" spans="2:14">
      <c r="B101" s="5"/>
      <c r="D101" s="5"/>
      <c r="E101" s="5"/>
      <c r="F101" s="5"/>
      <c r="G101" s="5"/>
      <c r="H101" s="5"/>
      <c r="I101" s="5"/>
      <c r="J101" s="523"/>
      <c r="K101" s="523"/>
      <c r="L101" s="5"/>
      <c r="N101" s="17"/>
    </row>
    <row r="102" spans="2:14">
      <c r="B102" s="5"/>
      <c r="D102" s="5"/>
      <c r="E102" s="5"/>
      <c r="F102" s="5"/>
      <c r="G102" s="5"/>
      <c r="H102" s="5"/>
      <c r="I102" s="5"/>
      <c r="J102" s="523"/>
      <c r="K102" s="523"/>
      <c r="L102" s="5"/>
      <c r="N102" s="17"/>
    </row>
    <row r="103" spans="2:14">
      <c r="B103" s="5"/>
      <c r="D103" s="5"/>
      <c r="E103" s="5"/>
      <c r="F103" s="5"/>
      <c r="G103" s="5"/>
      <c r="H103" s="5"/>
      <c r="I103" s="5"/>
      <c r="J103" s="523"/>
      <c r="K103" s="523"/>
      <c r="L103" s="5"/>
      <c r="N103" s="17"/>
    </row>
    <row r="104" spans="2:14">
      <c r="B104" s="5"/>
      <c r="D104" s="5"/>
      <c r="E104" s="5"/>
      <c r="F104" s="5"/>
      <c r="G104" s="5"/>
      <c r="H104" s="5"/>
      <c r="I104" s="5"/>
      <c r="J104" s="523"/>
      <c r="K104" s="523"/>
      <c r="L104" s="5"/>
      <c r="N104" s="17"/>
    </row>
    <row r="105" spans="2:14">
      <c r="B105" s="5"/>
      <c r="D105" s="5"/>
      <c r="E105" s="5"/>
      <c r="F105" s="5"/>
      <c r="G105" s="5"/>
      <c r="H105" s="5"/>
      <c r="I105" s="5"/>
      <c r="J105" s="523"/>
      <c r="K105" s="523"/>
      <c r="L105" s="5"/>
      <c r="N105" s="17"/>
    </row>
    <row r="106" spans="2:14">
      <c r="B106" s="5"/>
      <c r="D106" s="5"/>
      <c r="E106" s="5"/>
      <c r="F106" s="5"/>
      <c r="G106" s="5"/>
      <c r="H106" s="5"/>
      <c r="I106" s="5"/>
      <c r="J106" s="523"/>
      <c r="K106" s="523"/>
      <c r="L106" s="5"/>
      <c r="N106" s="17"/>
    </row>
    <row r="107" spans="2:14">
      <c r="B107" s="5"/>
      <c r="D107" s="5"/>
      <c r="E107" s="5"/>
      <c r="F107" s="5"/>
      <c r="G107" s="5"/>
      <c r="H107" s="5"/>
      <c r="I107" s="5"/>
      <c r="J107" s="523"/>
      <c r="K107" s="523"/>
      <c r="L107" s="5"/>
      <c r="N107" s="17"/>
    </row>
    <row r="108" spans="2:14">
      <c r="B108" s="5"/>
      <c r="D108" s="5"/>
      <c r="E108" s="5"/>
      <c r="F108" s="5"/>
      <c r="G108" s="5"/>
      <c r="H108" s="5"/>
      <c r="I108" s="5"/>
      <c r="J108" s="523"/>
      <c r="K108" s="523"/>
      <c r="L108" s="5"/>
      <c r="N108" s="17"/>
    </row>
    <row r="109" spans="2:14">
      <c r="B109" s="5"/>
      <c r="D109" s="5"/>
      <c r="E109" s="5"/>
      <c r="F109" s="5"/>
      <c r="G109" s="5"/>
      <c r="H109" s="5"/>
      <c r="I109" s="5"/>
      <c r="J109" s="523"/>
      <c r="K109" s="523"/>
      <c r="L109" s="5"/>
      <c r="N109" s="17"/>
    </row>
    <row r="110" spans="2:14">
      <c r="B110" s="5"/>
      <c r="D110" s="5"/>
      <c r="E110" s="5"/>
      <c r="F110" s="5"/>
      <c r="G110" s="5"/>
      <c r="H110" s="5"/>
      <c r="I110" s="5"/>
      <c r="J110" s="523"/>
      <c r="K110" s="523"/>
      <c r="L110" s="5"/>
      <c r="N110" s="17"/>
    </row>
    <row r="111" spans="2:14">
      <c r="B111" s="5"/>
      <c r="D111" s="5"/>
      <c r="E111" s="5"/>
      <c r="F111" s="5"/>
      <c r="G111" s="5"/>
      <c r="H111" s="5"/>
      <c r="I111" s="5"/>
      <c r="J111" s="523"/>
      <c r="K111" s="523"/>
      <c r="L111" s="5"/>
      <c r="N111" s="17"/>
    </row>
    <row r="112" spans="2:14">
      <c r="B112" s="5"/>
      <c r="D112" s="5"/>
      <c r="E112" s="5"/>
      <c r="F112" s="5"/>
      <c r="G112" s="5"/>
      <c r="H112" s="5"/>
      <c r="I112" s="5"/>
      <c r="J112" s="523"/>
      <c r="K112" s="523"/>
      <c r="L112" s="5"/>
      <c r="N112" s="17"/>
    </row>
    <row r="113" spans="2:14">
      <c r="B113" s="5"/>
      <c r="D113" s="5"/>
      <c r="E113" s="5"/>
      <c r="F113" s="5"/>
      <c r="G113" s="5"/>
      <c r="H113" s="5"/>
      <c r="I113" s="5"/>
      <c r="J113" s="523"/>
      <c r="K113" s="523"/>
      <c r="L113" s="5"/>
      <c r="N113" s="17"/>
    </row>
    <row r="114" spans="2:14">
      <c r="B114" s="5"/>
      <c r="D114" s="5"/>
      <c r="E114" s="5"/>
      <c r="F114" s="5"/>
      <c r="G114" s="5"/>
      <c r="H114" s="5"/>
      <c r="I114" s="5"/>
      <c r="J114" s="523"/>
      <c r="K114" s="523"/>
      <c r="L114" s="5"/>
      <c r="N114" s="17"/>
    </row>
    <row r="115" spans="2:14">
      <c r="B115" s="5"/>
      <c r="D115" s="5"/>
      <c r="E115" s="5"/>
      <c r="F115" s="5"/>
      <c r="G115" s="5"/>
      <c r="H115" s="5"/>
      <c r="I115" s="5"/>
      <c r="J115" s="523"/>
      <c r="K115" s="523"/>
      <c r="L115" s="5"/>
      <c r="N115" s="17"/>
    </row>
    <row r="116" spans="2:14">
      <c r="B116" s="5"/>
      <c r="D116" s="5"/>
      <c r="E116" s="5"/>
      <c r="F116" s="5"/>
      <c r="G116" s="5"/>
      <c r="H116" s="5"/>
      <c r="I116" s="5"/>
      <c r="J116" s="523"/>
      <c r="K116" s="523"/>
      <c r="L116" s="5"/>
      <c r="N116" s="17"/>
    </row>
    <row r="117" spans="2:14">
      <c r="B117" s="5"/>
      <c r="D117" s="5"/>
      <c r="E117" s="5"/>
      <c r="F117" s="5"/>
      <c r="G117" s="5"/>
      <c r="H117" s="5"/>
      <c r="I117" s="5"/>
      <c r="J117" s="523"/>
      <c r="K117" s="523"/>
      <c r="L117" s="5"/>
      <c r="N117" s="17"/>
    </row>
    <row r="118" spans="2:14">
      <c r="B118" s="5"/>
      <c r="D118" s="5"/>
      <c r="E118" s="5"/>
      <c r="F118" s="5"/>
      <c r="G118" s="5"/>
      <c r="H118" s="5"/>
      <c r="I118" s="5"/>
      <c r="J118" s="523"/>
      <c r="K118" s="523"/>
      <c r="L118" s="5"/>
      <c r="N118" s="17"/>
    </row>
    <row r="119" spans="2:14">
      <c r="B119" s="5"/>
      <c r="D119" s="5"/>
      <c r="E119" s="5"/>
      <c r="F119" s="5"/>
      <c r="G119" s="5"/>
      <c r="H119" s="5"/>
      <c r="I119" s="5"/>
      <c r="J119" s="523"/>
      <c r="K119" s="523"/>
      <c r="L119" s="5"/>
      <c r="N119" s="17"/>
    </row>
    <row r="120" spans="2:14">
      <c r="B120" s="5"/>
      <c r="D120" s="5"/>
      <c r="E120" s="5"/>
      <c r="F120" s="5"/>
      <c r="G120" s="5"/>
      <c r="H120" s="5"/>
      <c r="I120" s="5"/>
      <c r="J120" s="523"/>
      <c r="K120" s="523"/>
      <c r="L120" s="5"/>
      <c r="N120" s="17"/>
    </row>
    <row r="121" spans="2:14">
      <c r="B121" s="5"/>
      <c r="D121" s="5"/>
      <c r="E121" s="5"/>
      <c r="F121" s="5"/>
      <c r="G121" s="5"/>
      <c r="H121" s="5"/>
      <c r="I121" s="5"/>
      <c r="J121" s="523"/>
      <c r="K121" s="523"/>
      <c r="L121" s="5"/>
      <c r="N121" s="17"/>
    </row>
    <row r="122" spans="2:14">
      <c r="B122" s="5"/>
      <c r="D122" s="5"/>
      <c r="E122" s="5"/>
      <c r="F122" s="5"/>
      <c r="G122" s="5"/>
      <c r="H122" s="5"/>
      <c r="I122" s="5"/>
      <c r="J122" s="523"/>
      <c r="K122" s="523"/>
      <c r="L122" s="5"/>
      <c r="N122" s="17"/>
    </row>
    <row r="123" spans="2:14">
      <c r="B123" s="5"/>
      <c r="D123" s="5"/>
      <c r="E123" s="5"/>
      <c r="F123" s="5"/>
      <c r="G123" s="5"/>
      <c r="H123" s="5"/>
      <c r="I123" s="5"/>
      <c r="J123" s="523"/>
      <c r="K123" s="523"/>
      <c r="L123" s="5"/>
      <c r="N123" s="17"/>
    </row>
    <row r="124" spans="2:14">
      <c r="B124" s="5"/>
      <c r="D124" s="5"/>
      <c r="E124" s="5"/>
      <c r="F124" s="5"/>
      <c r="G124" s="5"/>
      <c r="H124" s="5"/>
      <c r="I124" s="5"/>
      <c r="J124" s="523"/>
      <c r="K124" s="523"/>
      <c r="L124" s="5"/>
      <c r="N124" s="17"/>
    </row>
    <row r="125" spans="2:14">
      <c r="B125" s="5"/>
      <c r="D125" s="5"/>
      <c r="E125" s="5"/>
      <c r="F125" s="5"/>
      <c r="G125" s="5"/>
      <c r="H125" s="5"/>
      <c r="I125" s="5"/>
      <c r="J125" s="523"/>
      <c r="K125" s="523"/>
      <c r="L125" s="5"/>
      <c r="N125" s="17"/>
    </row>
    <row r="126" spans="2:14">
      <c r="B126" s="5"/>
      <c r="D126" s="5"/>
      <c r="E126" s="5"/>
      <c r="F126" s="5"/>
      <c r="G126" s="5"/>
      <c r="H126" s="5"/>
      <c r="I126" s="5"/>
      <c r="J126" s="523"/>
      <c r="K126" s="523"/>
      <c r="L126" s="5"/>
      <c r="N126" s="17"/>
    </row>
    <row r="127" spans="2:14">
      <c r="B127" s="5"/>
      <c r="D127" s="5"/>
      <c r="E127" s="5"/>
      <c r="F127" s="5"/>
      <c r="G127" s="5"/>
      <c r="H127" s="5"/>
      <c r="I127" s="5"/>
      <c r="J127" s="523"/>
      <c r="K127" s="523"/>
      <c r="L127" s="5"/>
      <c r="N127" s="17"/>
    </row>
    <row r="128" spans="2:14">
      <c r="B128" s="5"/>
      <c r="D128" s="5"/>
      <c r="E128" s="5"/>
      <c r="F128" s="5"/>
      <c r="G128" s="5"/>
      <c r="H128" s="5"/>
      <c r="I128" s="5"/>
      <c r="J128" s="523"/>
      <c r="K128" s="523"/>
      <c r="L128" s="5"/>
      <c r="N128" s="17"/>
    </row>
    <row r="129" spans="2:14">
      <c r="B129" s="5"/>
      <c r="D129" s="5"/>
      <c r="E129" s="5"/>
      <c r="F129" s="5"/>
      <c r="G129" s="5"/>
      <c r="H129" s="5"/>
      <c r="I129" s="5"/>
      <c r="J129" s="523"/>
      <c r="K129" s="523"/>
      <c r="L129" s="5"/>
      <c r="N129" s="17"/>
    </row>
    <row r="130" spans="2:14">
      <c r="B130" s="5"/>
      <c r="D130" s="5"/>
      <c r="E130" s="5"/>
      <c r="F130" s="5"/>
      <c r="G130" s="5"/>
      <c r="H130" s="5"/>
      <c r="I130" s="5"/>
      <c r="J130" s="523"/>
      <c r="K130" s="523"/>
      <c r="L130" s="5"/>
      <c r="N130" s="17"/>
    </row>
    <row r="131" spans="2:14">
      <c r="B131" s="5"/>
      <c r="D131" s="5"/>
      <c r="E131" s="5"/>
      <c r="F131" s="5"/>
      <c r="G131" s="5"/>
      <c r="H131" s="5"/>
      <c r="I131" s="5"/>
      <c r="J131" s="523"/>
      <c r="K131" s="523"/>
      <c r="L131" s="5"/>
      <c r="N131" s="17"/>
    </row>
    <row r="132" spans="2:14">
      <c r="B132" s="5"/>
      <c r="D132" s="5"/>
      <c r="E132" s="5"/>
      <c r="F132" s="5"/>
      <c r="G132" s="5"/>
      <c r="H132" s="5"/>
      <c r="I132" s="5"/>
      <c r="J132" s="523"/>
      <c r="K132" s="523"/>
      <c r="L132" s="5"/>
      <c r="N132" s="17"/>
    </row>
    <row r="133" spans="2:14">
      <c r="B133" s="5"/>
      <c r="D133" s="5"/>
      <c r="E133" s="5"/>
      <c r="F133" s="5"/>
      <c r="G133" s="5"/>
      <c r="H133" s="5"/>
      <c r="I133" s="5"/>
      <c r="J133" s="523"/>
      <c r="K133" s="523"/>
      <c r="L133" s="5"/>
      <c r="N133" s="17"/>
    </row>
    <row r="134" spans="2:14">
      <c r="B134" s="5"/>
      <c r="D134" s="5"/>
      <c r="E134" s="5"/>
      <c r="F134" s="5"/>
      <c r="G134" s="5"/>
      <c r="H134" s="5"/>
      <c r="I134" s="5"/>
      <c r="J134" s="523"/>
      <c r="K134" s="523"/>
      <c r="L134" s="5"/>
      <c r="N134" s="17"/>
    </row>
    <row r="135" spans="2:14">
      <c r="B135" s="5"/>
      <c r="D135" s="5"/>
      <c r="E135" s="5"/>
      <c r="F135" s="5"/>
      <c r="G135" s="5"/>
      <c r="H135" s="5"/>
      <c r="I135" s="5"/>
      <c r="J135" s="523"/>
      <c r="K135" s="523"/>
      <c r="L135" s="5"/>
      <c r="N135" s="17"/>
    </row>
    <row r="136" spans="2:14">
      <c r="B136" s="5"/>
      <c r="D136" s="5"/>
      <c r="E136" s="5"/>
      <c r="F136" s="5"/>
      <c r="G136" s="5"/>
      <c r="H136" s="5"/>
      <c r="I136" s="5"/>
      <c r="J136" s="523"/>
      <c r="K136" s="523"/>
      <c r="L136" s="5"/>
      <c r="N136" s="17"/>
    </row>
    <row r="137" spans="2:14">
      <c r="B137" s="5"/>
      <c r="D137" s="5"/>
      <c r="E137" s="5"/>
      <c r="F137" s="5"/>
      <c r="G137" s="5"/>
      <c r="H137" s="5"/>
      <c r="I137" s="5"/>
      <c r="J137" s="523"/>
      <c r="K137" s="523"/>
      <c r="L137" s="5"/>
      <c r="N137" s="17"/>
    </row>
    <row r="138" spans="2:14">
      <c r="B138" s="5"/>
      <c r="D138" s="5"/>
      <c r="E138" s="5"/>
      <c r="F138" s="5"/>
      <c r="G138" s="5"/>
      <c r="H138" s="5"/>
      <c r="I138" s="5"/>
      <c r="J138" s="523"/>
      <c r="K138" s="523"/>
      <c r="L138" s="5"/>
      <c r="N138" s="17"/>
    </row>
    <row r="139" spans="2:14">
      <c r="B139" s="5"/>
      <c r="D139" s="5"/>
      <c r="E139" s="5"/>
      <c r="F139" s="5"/>
      <c r="G139" s="5"/>
      <c r="H139" s="5"/>
      <c r="I139" s="5"/>
      <c r="J139" s="523"/>
      <c r="K139" s="523"/>
      <c r="L139" s="5"/>
      <c r="N139" s="17"/>
    </row>
    <row r="140" spans="2:14">
      <c r="B140" s="5"/>
      <c r="D140" s="5"/>
      <c r="E140" s="5"/>
      <c r="F140" s="5"/>
      <c r="G140" s="5"/>
      <c r="H140" s="5"/>
      <c r="I140" s="5"/>
      <c r="J140" s="523"/>
      <c r="K140" s="523"/>
      <c r="L140" s="5"/>
      <c r="N140" s="17"/>
    </row>
    <row r="141" spans="2:14">
      <c r="B141" s="5"/>
      <c r="D141" s="5"/>
      <c r="E141" s="5"/>
      <c r="F141" s="5"/>
      <c r="G141" s="5"/>
      <c r="H141" s="5"/>
      <c r="I141" s="5"/>
      <c r="J141" s="523"/>
      <c r="K141" s="523"/>
      <c r="L141" s="5"/>
      <c r="N141" s="17"/>
    </row>
    <row r="142" spans="2:14">
      <c r="B142" s="5"/>
      <c r="D142" s="5"/>
      <c r="E142" s="5"/>
      <c r="F142" s="5"/>
      <c r="G142" s="5"/>
      <c r="H142" s="5"/>
      <c r="I142" s="5"/>
      <c r="J142" s="523"/>
      <c r="K142" s="523"/>
      <c r="L142" s="5"/>
      <c r="N142" s="17"/>
    </row>
    <row r="143" spans="2:14">
      <c r="B143" s="5"/>
      <c r="D143" s="5"/>
      <c r="E143" s="5"/>
      <c r="F143" s="5"/>
      <c r="G143" s="5"/>
      <c r="H143" s="5"/>
      <c r="I143" s="5"/>
      <c r="J143" s="523"/>
      <c r="K143" s="523"/>
      <c r="L143" s="5"/>
      <c r="N143" s="17"/>
    </row>
    <row r="144" spans="2:14">
      <c r="B144" s="5"/>
      <c r="D144" s="5"/>
      <c r="E144" s="5"/>
      <c r="F144" s="5"/>
      <c r="G144" s="5"/>
      <c r="H144" s="5"/>
      <c r="I144" s="5"/>
      <c r="J144" s="523"/>
      <c r="K144" s="523"/>
      <c r="L144" s="5"/>
      <c r="N144" s="17"/>
    </row>
    <row r="145" spans="2:14">
      <c r="B145" s="5"/>
      <c r="D145" s="5"/>
      <c r="E145" s="5"/>
      <c r="F145" s="5"/>
      <c r="G145" s="5"/>
      <c r="H145" s="5"/>
      <c r="I145" s="5"/>
      <c r="J145" s="523"/>
      <c r="K145" s="523"/>
      <c r="L145" s="5"/>
      <c r="N145" s="17"/>
    </row>
    <row r="146" spans="2:14">
      <c r="B146" s="5"/>
      <c r="D146" s="5"/>
      <c r="E146" s="5"/>
      <c r="F146" s="5"/>
      <c r="G146" s="5"/>
      <c r="H146" s="5"/>
      <c r="I146" s="5"/>
      <c r="J146" s="523"/>
      <c r="K146" s="523"/>
      <c r="L146" s="5"/>
      <c r="N146" s="17"/>
    </row>
    <row r="147" spans="2:14">
      <c r="B147" s="5"/>
      <c r="D147" s="5"/>
      <c r="E147" s="5"/>
      <c r="F147" s="5"/>
      <c r="G147" s="5"/>
      <c r="H147" s="5"/>
      <c r="I147" s="5"/>
      <c r="J147" s="523"/>
      <c r="K147" s="523"/>
      <c r="L147" s="5"/>
      <c r="N147" s="17"/>
    </row>
    <row r="148" spans="2:14">
      <c r="B148" s="5"/>
      <c r="D148" s="5"/>
      <c r="E148" s="5"/>
      <c r="F148" s="5"/>
      <c r="G148" s="5"/>
      <c r="H148" s="5"/>
      <c r="I148" s="5"/>
      <c r="J148" s="523"/>
      <c r="K148" s="523"/>
      <c r="L148" s="5"/>
      <c r="N148" s="17"/>
    </row>
    <row r="149" spans="2:14">
      <c r="B149" s="5"/>
      <c r="D149" s="5"/>
      <c r="E149" s="5"/>
      <c r="F149" s="5"/>
      <c r="G149" s="5"/>
      <c r="H149" s="5"/>
      <c r="I149" s="5"/>
      <c r="J149" s="523"/>
      <c r="K149" s="523"/>
      <c r="L149" s="5"/>
      <c r="N149" s="17"/>
    </row>
    <row r="150" spans="2:14">
      <c r="B150" s="5"/>
      <c r="D150" s="5"/>
      <c r="E150" s="5"/>
      <c r="F150" s="5"/>
      <c r="G150" s="5"/>
      <c r="H150" s="5"/>
      <c r="I150" s="5"/>
      <c r="J150" s="523"/>
      <c r="K150" s="523"/>
      <c r="L150" s="5"/>
      <c r="N150" s="17"/>
    </row>
    <row r="151" spans="2:14">
      <c r="B151" s="5"/>
      <c r="D151" s="5"/>
      <c r="E151" s="5"/>
      <c r="F151" s="5"/>
      <c r="G151" s="5"/>
      <c r="H151" s="5"/>
      <c r="I151" s="5"/>
      <c r="J151" s="523"/>
      <c r="K151" s="523"/>
      <c r="L151" s="5"/>
      <c r="N151" s="17"/>
    </row>
    <row r="152" spans="2:14">
      <c r="B152" s="5"/>
      <c r="D152" s="5"/>
      <c r="E152" s="5"/>
      <c r="F152" s="5"/>
      <c r="G152" s="5"/>
      <c r="H152" s="5"/>
      <c r="I152" s="5"/>
      <c r="J152" s="523"/>
      <c r="K152" s="523"/>
      <c r="L152" s="5"/>
      <c r="N152" s="17"/>
    </row>
    <row r="153" spans="2:14">
      <c r="B153" s="5"/>
      <c r="D153" s="5"/>
      <c r="E153" s="5"/>
      <c r="F153" s="5"/>
      <c r="G153" s="5"/>
      <c r="H153" s="5"/>
      <c r="I153" s="5"/>
      <c r="J153" s="523"/>
      <c r="K153" s="523"/>
      <c r="L153" s="5"/>
      <c r="N153" s="17"/>
    </row>
    <row r="154" spans="2:14">
      <c r="B154" s="5"/>
      <c r="D154" s="5"/>
      <c r="E154" s="5"/>
      <c r="F154" s="5"/>
      <c r="G154" s="5"/>
      <c r="H154" s="5"/>
      <c r="I154" s="5"/>
      <c r="J154" s="523"/>
      <c r="K154" s="523"/>
      <c r="L154" s="5"/>
      <c r="N154" s="17"/>
    </row>
    <row r="155" spans="2:14">
      <c r="B155" s="5"/>
      <c r="D155" s="5"/>
      <c r="E155" s="5"/>
      <c r="F155" s="5"/>
      <c r="G155" s="5"/>
      <c r="H155" s="5"/>
      <c r="I155" s="5"/>
      <c r="J155" s="523"/>
      <c r="K155" s="523"/>
      <c r="L155" s="5"/>
      <c r="N155" s="17"/>
    </row>
    <row r="156" spans="2:14">
      <c r="B156" s="5"/>
      <c r="D156" s="5"/>
      <c r="E156" s="5"/>
      <c r="F156" s="5"/>
      <c r="G156" s="5"/>
      <c r="H156" s="5"/>
      <c r="I156" s="5"/>
      <c r="J156" s="523"/>
      <c r="K156" s="523"/>
      <c r="L156" s="5"/>
      <c r="N156" s="17"/>
    </row>
    <row r="157" spans="2:14">
      <c r="B157" s="5"/>
      <c r="D157" s="5"/>
      <c r="E157" s="5"/>
      <c r="F157" s="5"/>
      <c r="G157" s="5"/>
      <c r="H157" s="5"/>
      <c r="I157" s="5"/>
      <c r="J157" s="523"/>
      <c r="K157" s="523"/>
      <c r="L157" s="5"/>
      <c r="N157" s="17"/>
    </row>
    <row r="158" spans="2:14">
      <c r="B158" s="5"/>
      <c r="D158" s="5"/>
      <c r="E158" s="5"/>
      <c r="F158" s="5"/>
      <c r="G158" s="5"/>
      <c r="H158" s="5"/>
      <c r="I158" s="5"/>
      <c r="J158" s="523"/>
      <c r="K158" s="523"/>
      <c r="L158" s="5"/>
      <c r="N158" s="17"/>
    </row>
    <row r="159" spans="2:14">
      <c r="B159" s="5"/>
      <c r="D159" s="5"/>
      <c r="E159" s="5"/>
      <c r="F159" s="5"/>
      <c r="G159" s="5"/>
      <c r="H159" s="5"/>
      <c r="I159" s="5"/>
      <c r="J159" s="523"/>
      <c r="K159" s="523"/>
      <c r="L159" s="5"/>
      <c r="N159" s="17"/>
    </row>
    <row r="160" spans="2:14">
      <c r="B160" s="5"/>
      <c r="D160" s="5"/>
      <c r="E160" s="5"/>
      <c r="F160" s="5"/>
      <c r="G160" s="5"/>
      <c r="H160" s="5"/>
      <c r="I160" s="5"/>
      <c r="J160" s="523"/>
      <c r="K160" s="523"/>
      <c r="L160" s="5"/>
      <c r="N160" s="17"/>
    </row>
    <row r="161" spans="2:14">
      <c r="B161" s="5"/>
      <c r="D161" s="5"/>
      <c r="E161" s="5"/>
      <c r="F161" s="5"/>
      <c r="G161" s="5"/>
      <c r="H161" s="5"/>
      <c r="I161" s="5"/>
      <c r="J161" s="523"/>
      <c r="K161" s="523"/>
      <c r="L161" s="5"/>
      <c r="N161" s="17"/>
    </row>
    <row r="162" spans="2:14">
      <c r="B162" s="5"/>
      <c r="D162" s="5"/>
      <c r="E162" s="5"/>
      <c r="F162" s="5"/>
      <c r="G162" s="5"/>
      <c r="H162" s="5"/>
      <c r="I162" s="5"/>
      <c r="J162" s="523"/>
      <c r="K162" s="523"/>
      <c r="L162" s="5"/>
      <c r="N162" s="17"/>
    </row>
    <row r="163" spans="2:14">
      <c r="B163" s="5"/>
      <c r="D163" s="5"/>
      <c r="E163" s="5"/>
      <c r="F163" s="5"/>
      <c r="G163" s="5"/>
      <c r="H163" s="5"/>
      <c r="I163" s="5"/>
      <c r="J163" s="523"/>
      <c r="K163" s="523"/>
      <c r="L163" s="5"/>
      <c r="N163" s="17"/>
    </row>
    <row r="164" spans="2:14">
      <c r="B164" s="5"/>
      <c r="D164" s="5"/>
      <c r="E164" s="5"/>
      <c r="F164" s="5"/>
      <c r="G164" s="5"/>
      <c r="H164" s="5"/>
      <c r="I164" s="5"/>
      <c r="J164" s="523"/>
      <c r="K164" s="523"/>
      <c r="L164" s="5"/>
      <c r="N164" s="17"/>
    </row>
    <row r="165" spans="2:14">
      <c r="B165" s="5"/>
      <c r="D165" s="5"/>
      <c r="E165" s="5"/>
      <c r="F165" s="5"/>
      <c r="G165" s="5"/>
      <c r="H165" s="5"/>
      <c r="I165" s="5"/>
      <c r="J165" s="523"/>
      <c r="K165" s="523"/>
      <c r="L165" s="5"/>
      <c r="N165" s="17"/>
    </row>
    <row r="166" spans="2:14">
      <c r="B166" s="5"/>
      <c r="D166" s="5"/>
      <c r="E166" s="5"/>
      <c r="F166" s="5"/>
      <c r="G166" s="5"/>
      <c r="H166" s="5"/>
      <c r="I166" s="5"/>
      <c r="J166" s="523"/>
      <c r="K166" s="523"/>
      <c r="L166" s="5"/>
      <c r="N166" s="17"/>
    </row>
    <row r="167" spans="2:14">
      <c r="B167" s="5"/>
      <c r="D167" s="5"/>
      <c r="E167" s="5"/>
      <c r="F167" s="5"/>
      <c r="G167" s="5"/>
      <c r="H167" s="5"/>
      <c r="I167" s="5"/>
      <c r="J167" s="523"/>
      <c r="K167" s="523"/>
      <c r="L167" s="5"/>
      <c r="N167" s="17"/>
    </row>
    <row r="168" spans="2:14">
      <c r="B168" s="5"/>
      <c r="D168" s="5"/>
      <c r="E168" s="5"/>
      <c r="F168" s="5"/>
      <c r="G168" s="5"/>
      <c r="H168" s="5"/>
      <c r="I168" s="5"/>
      <c r="J168" s="523"/>
      <c r="K168" s="523"/>
      <c r="L168" s="5"/>
      <c r="N168" s="17"/>
    </row>
    <row r="169" spans="2:14">
      <c r="B169" s="5"/>
      <c r="D169" s="5"/>
      <c r="E169" s="5"/>
      <c r="F169" s="5"/>
      <c r="G169" s="5"/>
      <c r="H169" s="5"/>
      <c r="I169" s="5"/>
      <c r="J169" s="523"/>
      <c r="K169" s="523"/>
      <c r="L169" s="5"/>
      <c r="N169" s="17"/>
    </row>
    <row r="170" spans="2:14">
      <c r="B170" s="5"/>
      <c r="D170" s="5"/>
      <c r="E170" s="5"/>
      <c r="F170" s="5"/>
      <c r="G170" s="5"/>
      <c r="H170" s="5"/>
      <c r="I170" s="5"/>
      <c r="J170" s="523"/>
      <c r="K170" s="523"/>
      <c r="L170" s="5"/>
      <c r="N170" s="17"/>
    </row>
    <row r="171" spans="2:14">
      <c r="B171" s="5"/>
      <c r="D171" s="5"/>
      <c r="E171" s="5"/>
      <c r="F171" s="5"/>
      <c r="G171" s="5"/>
      <c r="H171" s="5"/>
      <c r="I171" s="5"/>
      <c r="J171" s="523"/>
      <c r="K171" s="523"/>
      <c r="L171" s="5"/>
      <c r="N171" s="17"/>
    </row>
    <row r="172" spans="2:14">
      <c r="B172" s="5"/>
      <c r="D172" s="5"/>
      <c r="E172" s="5"/>
      <c r="F172" s="5"/>
      <c r="G172" s="5"/>
      <c r="H172" s="5"/>
      <c r="I172" s="5"/>
      <c r="J172" s="523"/>
      <c r="K172" s="523"/>
      <c r="L172" s="5"/>
      <c r="N172" s="17"/>
    </row>
    <row r="173" spans="2:14">
      <c r="B173" s="5"/>
      <c r="D173" s="5"/>
      <c r="E173" s="5"/>
      <c r="F173" s="5"/>
      <c r="G173" s="5"/>
      <c r="H173" s="5"/>
      <c r="I173" s="5"/>
      <c r="J173" s="523"/>
      <c r="K173" s="523"/>
      <c r="L173" s="5"/>
      <c r="N173" s="17"/>
    </row>
    <row r="174" spans="2:14">
      <c r="B174" s="5"/>
      <c r="D174" s="5"/>
      <c r="E174" s="5"/>
      <c r="F174" s="5"/>
      <c r="G174" s="5"/>
      <c r="H174" s="5"/>
      <c r="I174" s="5"/>
      <c r="J174" s="523"/>
      <c r="K174" s="523"/>
      <c r="L174" s="5"/>
      <c r="N174" s="17"/>
    </row>
    <row r="175" spans="2:14">
      <c r="B175" s="5"/>
      <c r="D175" s="5"/>
      <c r="E175" s="5"/>
      <c r="F175" s="5"/>
      <c r="G175" s="5"/>
      <c r="H175" s="5"/>
      <c r="I175" s="5"/>
      <c r="J175" s="523"/>
      <c r="K175" s="523"/>
      <c r="L175" s="5"/>
      <c r="N175" s="17"/>
    </row>
    <row r="176" spans="2:14">
      <c r="B176" s="5"/>
      <c r="D176" s="5"/>
      <c r="E176" s="5"/>
      <c r="F176" s="5"/>
      <c r="G176" s="5"/>
      <c r="H176" s="5"/>
      <c r="I176" s="5"/>
      <c r="J176" s="523"/>
      <c r="K176" s="523"/>
      <c r="L176" s="5"/>
      <c r="N176" s="17"/>
    </row>
    <row r="177" spans="2:14">
      <c r="B177" s="5"/>
      <c r="D177" s="5"/>
      <c r="E177" s="5"/>
      <c r="F177" s="5"/>
      <c r="G177" s="5"/>
      <c r="H177" s="5"/>
      <c r="I177" s="5"/>
      <c r="J177" s="523"/>
      <c r="K177" s="523"/>
      <c r="L177" s="5"/>
      <c r="N177" s="17"/>
    </row>
    <row r="178" spans="2:14">
      <c r="B178" s="5"/>
      <c r="D178" s="5"/>
      <c r="E178" s="5"/>
      <c r="F178" s="5"/>
      <c r="G178" s="5"/>
      <c r="H178" s="5"/>
      <c r="I178" s="5"/>
      <c r="J178" s="523"/>
      <c r="K178" s="523"/>
      <c r="L178" s="5"/>
      <c r="N178" s="17"/>
    </row>
    <row r="179" spans="2:14">
      <c r="B179" s="5"/>
      <c r="D179" s="5"/>
      <c r="E179" s="5"/>
      <c r="F179" s="5"/>
      <c r="G179" s="5"/>
      <c r="H179" s="5"/>
      <c r="I179" s="5"/>
      <c r="J179" s="523"/>
      <c r="K179" s="523"/>
      <c r="L179" s="5"/>
      <c r="N179" s="17"/>
    </row>
    <row r="180" spans="2:14">
      <c r="B180" s="5"/>
      <c r="D180" s="5"/>
      <c r="E180" s="5"/>
      <c r="F180" s="5"/>
      <c r="G180" s="5"/>
      <c r="H180" s="5"/>
      <c r="I180" s="5"/>
      <c r="J180" s="523"/>
      <c r="K180" s="523"/>
      <c r="L180" s="5"/>
      <c r="N180" s="17"/>
    </row>
    <row r="181" spans="2:14">
      <c r="B181" s="5"/>
      <c r="D181" s="5"/>
      <c r="E181" s="5"/>
      <c r="F181" s="5"/>
      <c r="G181" s="5"/>
      <c r="H181" s="5"/>
      <c r="I181" s="5"/>
      <c r="J181" s="523"/>
      <c r="K181" s="523"/>
      <c r="L181" s="5"/>
      <c r="N181" s="17"/>
    </row>
    <row r="182" spans="2:14">
      <c r="B182" s="5"/>
      <c r="D182" s="5"/>
      <c r="E182" s="5"/>
      <c r="F182" s="5"/>
      <c r="G182" s="5"/>
      <c r="H182" s="5"/>
      <c r="I182" s="5"/>
      <c r="J182" s="523"/>
      <c r="K182" s="523"/>
      <c r="L182" s="5"/>
      <c r="N182" s="17"/>
    </row>
    <row r="183" spans="2:14">
      <c r="B183" s="5"/>
      <c r="D183" s="5"/>
      <c r="E183" s="5"/>
      <c r="F183" s="5"/>
      <c r="G183" s="5"/>
      <c r="H183" s="5"/>
      <c r="I183" s="5"/>
      <c r="J183" s="523"/>
      <c r="K183" s="523"/>
      <c r="L183" s="5"/>
      <c r="N183" s="17"/>
    </row>
    <row r="184" spans="2:14">
      <c r="B184" s="5"/>
      <c r="D184" s="5"/>
      <c r="E184" s="5"/>
      <c r="F184" s="5"/>
      <c r="G184" s="5"/>
      <c r="H184" s="5"/>
      <c r="I184" s="5"/>
      <c r="J184" s="523"/>
      <c r="K184" s="523"/>
      <c r="L184" s="5"/>
      <c r="N184" s="17"/>
    </row>
    <row r="185" spans="2:14">
      <c r="B185" s="5"/>
      <c r="D185" s="5"/>
      <c r="E185" s="5"/>
      <c r="F185" s="5"/>
      <c r="G185" s="5"/>
      <c r="H185" s="5"/>
      <c r="I185" s="5"/>
      <c r="J185" s="523"/>
      <c r="K185" s="523"/>
      <c r="L185" s="5"/>
      <c r="N185" s="17"/>
    </row>
    <row r="186" spans="2:14">
      <c r="B186" s="5"/>
      <c r="D186" s="5"/>
      <c r="E186" s="5"/>
      <c r="F186" s="5"/>
      <c r="G186" s="5"/>
      <c r="H186" s="5"/>
      <c r="I186" s="5"/>
      <c r="J186" s="523"/>
      <c r="K186" s="523"/>
      <c r="L186" s="5"/>
      <c r="N186" s="17"/>
    </row>
    <row r="187" spans="2:14">
      <c r="B187" s="5"/>
      <c r="D187" s="5"/>
      <c r="E187" s="5"/>
      <c r="F187" s="5"/>
      <c r="G187" s="5"/>
      <c r="H187" s="5"/>
      <c r="I187" s="5"/>
      <c r="J187" s="523"/>
      <c r="K187" s="523"/>
      <c r="L187" s="5"/>
      <c r="N187" s="17"/>
    </row>
    <row r="188" spans="2:14">
      <c r="B188" s="5"/>
      <c r="D188" s="5"/>
      <c r="E188" s="5"/>
      <c r="F188" s="5"/>
      <c r="G188" s="5"/>
      <c r="H188" s="5"/>
      <c r="I188" s="5"/>
      <c r="J188" s="523"/>
      <c r="K188" s="523"/>
      <c r="L188" s="5"/>
      <c r="N188" s="17"/>
    </row>
    <row r="189" spans="2:14">
      <c r="B189" s="5"/>
      <c r="D189" s="5"/>
      <c r="E189" s="5"/>
      <c r="F189" s="5"/>
      <c r="G189" s="5"/>
      <c r="H189" s="5"/>
      <c r="I189" s="5"/>
      <c r="J189" s="523"/>
      <c r="K189" s="523"/>
      <c r="L189" s="5"/>
      <c r="N189" s="17"/>
    </row>
    <row r="190" spans="2:14">
      <c r="B190" s="5"/>
      <c r="D190" s="5"/>
      <c r="E190" s="5"/>
      <c r="F190" s="5"/>
      <c r="G190" s="5"/>
      <c r="H190" s="5"/>
      <c r="I190" s="5"/>
      <c r="J190" s="523"/>
      <c r="K190" s="523"/>
      <c r="L190" s="5"/>
      <c r="N190" s="17"/>
    </row>
    <row r="191" spans="2:14">
      <c r="B191" s="5"/>
      <c r="D191" s="5"/>
      <c r="E191" s="5"/>
      <c r="F191" s="5"/>
      <c r="G191" s="5"/>
      <c r="H191" s="5"/>
      <c r="I191" s="5"/>
      <c r="J191" s="523"/>
      <c r="K191" s="523"/>
      <c r="L191" s="5"/>
      <c r="N191" s="17"/>
    </row>
    <row r="192" spans="2:14">
      <c r="B192" s="5"/>
      <c r="D192" s="5"/>
      <c r="E192" s="5"/>
      <c r="F192" s="5"/>
      <c r="G192" s="5"/>
      <c r="H192" s="5"/>
      <c r="I192" s="5"/>
      <c r="J192" s="523"/>
      <c r="K192" s="523"/>
      <c r="L192" s="5"/>
      <c r="N192" s="17"/>
    </row>
    <row r="193" spans="2:14">
      <c r="B193" s="5"/>
      <c r="D193" s="5"/>
      <c r="E193" s="5"/>
      <c r="F193" s="5"/>
      <c r="G193" s="5"/>
      <c r="H193" s="5"/>
      <c r="I193" s="5"/>
      <c r="J193" s="523"/>
      <c r="K193" s="523"/>
      <c r="L193" s="5"/>
      <c r="N193" s="17"/>
    </row>
    <row r="194" spans="2:14">
      <c r="B194" s="5"/>
      <c r="D194" s="5"/>
      <c r="E194" s="5"/>
      <c r="F194" s="5"/>
      <c r="G194" s="5"/>
      <c r="H194" s="5"/>
      <c r="I194" s="5"/>
      <c r="J194" s="523"/>
      <c r="K194" s="523"/>
      <c r="L194" s="5"/>
      <c r="N194" s="17"/>
    </row>
    <row r="195" spans="2:14">
      <c r="B195" s="5"/>
      <c r="D195" s="5"/>
      <c r="E195" s="5"/>
      <c r="F195" s="5"/>
      <c r="G195" s="5"/>
      <c r="H195" s="5"/>
      <c r="I195" s="5"/>
      <c r="J195" s="523"/>
      <c r="K195" s="523"/>
      <c r="L195" s="5"/>
      <c r="N195" s="17"/>
    </row>
    <row r="196" spans="2:14">
      <c r="B196" s="5"/>
      <c r="D196" s="5"/>
      <c r="E196" s="5"/>
      <c r="F196" s="5"/>
      <c r="G196" s="5"/>
      <c r="H196" s="5"/>
      <c r="I196" s="5"/>
      <c r="J196" s="523"/>
      <c r="K196" s="523"/>
      <c r="L196" s="5"/>
      <c r="N196" s="17"/>
    </row>
    <row r="197" spans="2:14">
      <c r="B197" s="5"/>
      <c r="D197" s="5"/>
      <c r="E197" s="5"/>
      <c r="F197" s="5"/>
      <c r="G197" s="5"/>
      <c r="H197" s="5"/>
      <c r="I197" s="5"/>
      <c r="J197" s="523"/>
      <c r="K197" s="523"/>
      <c r="L197" s="5"/>
      <c r="N197" s="17"/>
    </row>
    <row r="198" spans="2:14">
      <c r="B198" s="5"/>
      <c r="D198" s="5"/>
      <c r="E198" s="5"/>
      <c r="F198" s="5"/>
      <c r="G198" s="5"/>
      <c r="H198" s="5"/>
      <c r="I198" s="5"/>
      <c r="J198" s="523"/>
      <c r="K198" s="523"/>
      <c r="L198" s="5"/>
      <c r="N198" s="17"/>
    </row>
    <row r="199" spans="2:14">
      <c r="B199" s="5"/>
      <c r="D199" s="5"/>
      <c r="E199" s="5"/>
      <c r="F199" s="5"/>
      <c r="G199" s="5"/>
      <c r="H199" s="5"/>
      <c r="I199" s="5"/>
      <c r="J199" s="523"/>
      <c r="K199" s="523"/>
      <c r="L199" s="5"/>
      <c r="N199" s="17"/>
    </row>
    <row r="200" spans="2:14">
      <c r="B200" s="5"/>
      <c r="D200" s="5"/>
      <c r="E200" s="5"/>
      <c r="F200" s="5"/>
      <c r="G200" s="5"/>
      <c r="H200" s="5"/>
      <c r="I200" s="5"/>
      <c r="J200" s="523"/>
      <c r="K200" s="523"/>
      <c r="L200" s="5"/>
      <c r="N200" s="17"/>
    </row>
    <row r="201" spans="2:14">
      <c r="B201" s="5"/>
      <c r="D201" s="5"/>
      <c r="E201" s="5"/>
      <c r="F201" s="5"/>
      <c r="G201" s="5"/>
      <c r="H201" s="5"/>
      <c r="I201" s="5"/>
      <c r="J201" s="523"/>
      <c r="K201" s="523"/>
      <c r="L201" s="5"/>
      <c r="N201" s="17"/>
    </row>
    <row r="202" spans="2:14">
      <c r="B202" s="5"/>
      <c r="D202" s="5"/>
      <c r="E202" s="5"/>
      <c r="F202" s="5"/>
      <c r="G202" s="5"/>
      <c r="H202" s="5"/>
      <c r="I202" s="5"/>
      <c r="J202" s="523"/>
      <c r="K202" s="523"/>
      <c r="L202" s="5"/>
      <c r="N202" s="17"/>
    </row>
    <row r="203" spans="2:14">
      <c r="B203" s="5"/>
      <c r="D203" s="5"/>
      <c r="E203" s="5"/>
      <c r="F203" s="5"/>
      <c r="G203" s="5"/>
      <c r="H203" s="5"/>
      <c r="I203" s="5"/>
      <c r="J203" s="523"/>
      <c r="K203" s="523"/>
      <c r="L203" s="5"/>
      <c r="N203" s="17"/>
    </row>
    <row r="204" spans="2:14">
      <c r="B204" s="5"/>
      <c r="D204" s="5"/>
      <c r="E204" s="5"/>
      <c r="F204" s="5"/>
      <c r="G204" s="5"/>
      <c r="H204" s="5"/>
      <c r="I204" s="5"/>
      <c r="J204" s="523"/>
      <c r="K204" s="523"/>
      <c r="L204" s="5"/>
      <c r="N204" s="17"/>
    </row>
  </sheetData>
  <autoFilter ref="A7:L7"/>
  <mergeCells count="28">
    <mergeCell ref="G39:H39"/>
    <mergeCell ref="J1:L1"/>
    <mergeCell ref="B26:C26"/>
    <mergeCell ref="C27:D27"/>
    <mergeCell ref="C28:D28"/>
    <mergeCell ref="D34:H34"/>
    <mergeCell ref="D31:H31"/>
    <mergeCell ref="B33:C33"/>
    <mergeCell ref="B34:C34"/>
    <mergeCell ref="B36:C36"/>
    <mergeCell ref="G40:H40"/>
    <mergeCell ref="A2:L3"/>
    <mergeCell ref="A5:A6"/>
    <mergeCell ref="B5:B6"/>
    <mergeCell ref="C5:C6"/>
    <mergeCell ref="D5:F5"/>
    <mergeCell ref="G5:G6"/>
    <mergeCell ref="H5:H6"/>
    <mergeCell ref="I5:I6"/>
    <mergeCell ref="J5:L5"/>
    <mergeCell ref="O5:O6"/>
    <mergeCell ref="A24:C24"/>
    <mergeCell ref="A25:C25"/>
    <mergeCell ref="E30:H30"/>
    <mergeCell ref="B35:C35"/>
    <mergeCell ref="D32:H32"/>
    <mergeCell ref="D33:H33"/>
    <mergeCell ref="M5:N5"/>
  </mergeCells>
  <phoneticPr fontId="0" type="noConversion"/>
  <printOptions horizontalCentered="1"/>
  <pageMargins left="0.19685039370078741" right="0.19685039370078741" top="0.59055118110236227" bottom="0.27559055118110237" header="0.35433070866141736" footer="0"/>
  <pageSetup paperSize="9" fitToHeight="10" orientation="landscape" r:id="rId1"/>
  <headerFooter alignWithMargins="0"/>
  <rowBreaks count="1" manualBreakCount="1">
    <brk id="36" max="11" man="1"/>
  </rowBreaks>
</worksheet>
</file>

<file path=xl/worksheets/sheet4.xml><?xml version="1.0" encoding="utf-8"?>
<worksheet xmlns="http://schemas.openxmlformats.org/spreadsheetml/2006/main" xmlns:r="http://schemas.openxmlformats.org/officeDocument/2006/relationships">
  <sheetPr>
    <tabColor theme="7" tint="0.59999389629810485"/>
  </sheetPr>
  <dimension ref="A1:R199"/>
  <sheetViews>
    <sheetView view="pageBreakPreview" zoomScaleNormal="100" zoomScaleSheetLayoutView="100" workbookViewId="0">
      <pane ySplit="6" topLeftCell="A7" activePane="bottomLeft" state="frozen"/>
      <selection activeCell="K8" sqref="K8"/>
      <selection pane="bottomLeft" sqref="A1:M29"/>
    </sheetView>
  </sheetViews>
  <sheetFormatPr defaultRowHeight="15" outlineLevelRow="1"/>
  <cols>
    <col min="1" max="1" width="3.7109375" style="5" customWidth="1"/>
    <col min="2" max="2" width="0.140625" style="94" customWidth="1"/>
    <col min="3" max="3" width="30.85546875" style="5" customWidth="1"/>
    <col min="4" max="4" width="14.140625" style="95" customWidth="1"/>
    <col min="5" max="5" width="16" style="95" customWidth="1"/>
    <col min="6" max="6" width="12.140625" style="95" customWidth="1"/>
    <col min="7" max="7" width="12" style="94" hidden="1" customWidth="1"/>
    <col min="8" max="8" width="16.42578125" style="94" customWidth="1"/>
    <col min="9" max="9" width="12.42578125" style="94" customWidth="1"/>
    <col min="10" max="10" width="12" style="94" customWidth="1"/>
    <col min="11" max="11" width="12.7109375" style="856" customWidth="1"/>
    <col min="12" max="12" width="12.42578125" style="856" customWidth="1"/>
    <col min="13" max="13" width="10.5703125" style="94" customWidth="1"/>
    <col min="14" max="14" width="12.85546875" style="5" customWidth="1"/>
    <col min="15" max="15" width="12.140625" style="5" customWidth="1"/>
    <col min="16" max="16" width="13.5703125" style="5" hidden="1" customWidth="1"/>
    <col min="17" max="16384" width="9.140625" style="5"/>
  </cols>
  <sheetData>
    <row r="1" spans="1:17" ht="65.25" customHeight="1">
      <c r="K1" s="1630" t="s">
        <v>73</v>
      </c>
      <c r="L1" s="1630"/>
      <c r="M1" s="1630"/>
    </row>
    <row r="2" spans="1:17" s="1" customFormat="1" ht="22.5" customHeight="1">
      <c r="A2" s="1618" t="s">
        <v>765</v>
      </c>
      <c r="B2" s="1618"/>
      <c r="C2" s="1618"/>
      <c r="D2" s="1618"/>
      <c r="E2" s="1618"/>
      <c r="F2" s="1618"/>
      <c r="G2" s="1618"/>
      <c r="H2" s="1618"/>
      <c r="I2" s="1618"/>
      <c r="J2" s="1618"/>
      <c r="K2" s="1618"/>
      <c r="L2" s="1618"/>
      <c r="M2" s="1618"/>
      <c r="N2" s="1473"/>
    </row>
    <row r="3" spans="1:17" s="2" customFormat="1" ht="13.5" customHeight="1">
      <c r="A3" s="1473"/>
      <c r="B3" s="1473"/>
      <c r="C3" s="1473"/>
      <c r="D3" s="1473"/>
      <c r="E3" s="1473"/>
      <c r="F3" s="1473"/>
      <c r="G3" s="1473"/>
      <c r="H3" s="1473"/>
      <c r="I3" s="1473"/>
      <c r="J3" s="1473"/>
      <c r="K3" s="1473"/>
      <c r="L3" s="1473"/>
      <c r="M3" s="1473"/>
      <c r="N3" s="1473"/>
    </row>
    <row r="4" spans="1:17" ht="15.75" thickBot="1">
      <c r="A4" s="3"/>
      <c r="B4" s="224"/>
      <c r="C4" s="3"/>
      <c r="D4" s="4"/>
      <c r="E4" s="4"/>
      <c r="F4" s="4"/>
      <c r="G4" s="224"/>
      <c r="H4" s="224"/>
      <c r="I4" s="224"/>
      <c r="J4" s="224"/>
      <c r="K4" s="76"/>
      <c r="L4" s="76" t="s">
        <v>770</v>
      </c>
      <c r="M4" s="224"/>
      <c r="N4" s="224"/>
    </row>
    <row r="5" spans="1:17" s="6" customFormat="1" ht="34.5" customHeight="1">
      <c r="A5" s="1619" t="s">
        <v>251</v>
      </c>
      <c r="B5" s="1621" t="s">
        <v>252</v>
      </c>
      <c r="C5" s="1623" t="s">
        <v>633</v>
      </c>
      <c r="D5" s="1625" t="s">
        <v>386</v>
      </c>
      <c r="E5" s="1625"/>
      <c r="F5" s="1625"/>
      <c r="G5" s="1626" t="s">
        <v>688</v>
      </c>
      <c r="H5" s="1626" t="s">
        <v>388</v>
      </c>
      <c r="I5" s="1626" t="s">
        <v>14</v>
      </c>
      <c r="J5" s="1626" t="s">
        <v>15</v>
      </c>
      <c r="K5" s="1626" t="s">
        <v>259</v>
      </c>
      <c r="L5" s="1628"/>
      <c r="M5" s="1629"/>
      <c r="N5" s="1615"/>
      <c r="O5" s="1616"/>
      <c r="P5" s="1604" t="s">
        <v>250</v>
      </c>
    </row>
    <row r="6" spans="1:17" ht="35.25" customHeight="1" thickBot="1">
      <c r="A6" s="1620"/>
      <c r="B6" s="1622"/>
      <c r="C6" s="1624"/>
      <c r="D6" s="491" t="s">
        <v>309</v>
      </c>
      <c r="E6" s="491" t="s">
        <v>771</v>
      </c>
      <c r="F6" s="491" t="s">
        <v>308</v>
      </c>
      <c r="G6" s="1627"/>
      <c r="H6" s="1627"/>
      <c r="I6" s="1627"/>
      <c r="J6" s="1627"/>
      <c r="K6" s="865">
        <v>2019</v>
      </c>
      <c r="L6" s="865">
        <v>2020</v>
      </c>
      <c r="M6" s="493">
        <v>2021</v>
      </c>
      <c r="N6" s="243"/>
      <c r="O6" s="244"/>
      <c r="P6" s="1605"/>
    </row>
    <row r="7" spans="1:17" ht="18" customHeight="1">
      <c r="A7" s="251"/>
      <c r="B7" s="12"/>
      <c r="C7" s="12"/>
      <c r="D7" s="12"/>
      <c r="E7" s="12"/>
      <c r="F7" s="12"/>
      <c r="G7" s="12"/>
      <c r="H7" s="12"/>
      <c r="I7" s="12"/>
      <c r="J7" s="12"/>
      <c r="K7" s="262"/>
      <c r="L7" s="262"/>
      <c r="M7" s="490"/>
      <c r="N7" s="223"/>
      <c r="O7" s="2"/>
      <c r="Q7" s="5" t="s">
        <v>689</v>
      </c>
    </row>
    <row r="8" spans="1:17" ht="31.5" customHeight="1" outlineLevel="1">
      <c r="A8" s="251">
        <v>1</v>
      </c>
      <c r="B8" s="12">
        <v>0</v>
      </c>
      <c r="C8" s="1456" t="s">
        <v>305</v>
      </c>
      <c r="D8" s="516">
        <v>8</v>
      </c>
      <c r="E8" s="516">
        <v>10</v>
      </c>
      <c r="F8" s="516">
        <v>18</v>
      </c>
      <c r="G8" s="15">
        <v>340.21813138000005</v>
      </c>
      <c r="H8" s="264">
        <v>5.3022807378868327E-3</v>
      </c>
      <c r="I8" s="15">
        <v>5.2493416399999999</v>
      </c>
      <c r="J8" s="15">
        <v>25.565008740000003</v>
      </c>
      <c r="K8" s="61">
        <v>30.065034999999998</v>
      </c>
      <c r="L8" s="61">
        <v>17.558867999999997</v>
      </c>
      <c r="M8" s="252">
        <v>22.953744</v>
      </c>
    </row>
    <row r="9" spans="1:17" ht="25.5" customHeight="1" outlineLevel="1">
      <c r="A9" s="251">
        <v>2</v>
      </c>
      <c r="B9" s="12">
        <v>0</v>
      </c>
      <c r="C9" s="1456" t="s">
        <v>306</v>
      </c>
      <c r="D9" s="516">
        <v>1</v>
      </c>
      <c r="E9" s="516">
        <v>4</v>
      </c>
      <c r="F9" s="516">
        <v>5</v>
      </c>
      <c r="G9" s="15">
        <v>63.860439999999997</v>
      </c>
      <c r="H9" s="264">
        <v>3.0263795567515824E-3</v>
      </c>
      <c r="I9" s="15">
        <v>2.99616354</v>
      </c>
      <c r="J9" s="15">
        <v>5.7876460000000129E-2</v>
      </c>
      <c r="K9" s="61">
        <v>2.6164000000000001</v>
      </c>
      <c r="L9" s="61">
        <v>0.7</v>
      </c>
      <c r="M9" s="252">
        <v>2.2000000000000002</v>
      </c>
    </row>
    <row r="10" spans="1:17" ht="24.75" customHeight="1" outlineLevel="1">
      <c r="A10" s="251">
        <v>3</v>
      </c>
      <c r="B10" s="12">
        <v>0</v>
      </c>
      <c r="C10" s="1456" t="s">
        <v>120</v>
      </c>
      <c r="D10" s="516">
        <v>6</v>
      </c>
      <c r="E10" s="516">
        <v>4</v>
      </c>
      <c r="F10" s="516">
        <v>10</v>
      </c>
      <c r="G10" s="15">
        <v>252.11756142347883</v>
      </c>
      <c r="H10" s="264">
        <v>4.3056586723525185E-2</v>
      </c>
      <c r="I10" s="15">
        <v>42.626700610000007</v>
      </c>
      <c r="J10" s="15">
        <v>11.26987432347884</v>
      </c>
      <c r="K10" s="61">
        <v>9.2855999999999987</v>
      </c>
      <c r="L10" s="61">
        <v>14.579999999999998</v>
      </c>
      <c r="M10" s="252">
        <v>17.4114</v>
      </c>
    </row>
    <row r="11" spans="1:17" ht="37.5" customHeight="1" outlineLevel="1">
      <c r="A11" s="251">
        <v>4</v>
      </c>
      <c r="B11" s="12">
        <v>0</v>
      </c>
      <c r="C11" s="1456" t="s">
        <v>121</v>
      </c>
      <c r="D11" s="516">
        <v>18</v>
      </c>
      <c r="E11" s="516">
        <v>9</v>
      </c>
      <c r="F11" s="516">
        <v>27</v>
      </c>
      <c r="G11" s="15">
        <v>1729.1316000999998</v>
      </c>
      <c r="H11" s="264">
        <v>0.7255406159028317</v>
      </c>
      <c r="I11" s="15">
        <v>718.29666417999999</v>
      </c>
      <c r="J11" s="15">
        <v>15.022935919999979</v>
      </c>
      <c r="K11" s="61">
        <v>133.37900000000002</v>
      </c>
      <c r="L11" s="61">
        <v>119.95</v>
      </c>
      <c r="M11" s="252">
        <v>131.1</v>
      </c>
    </row>
    <row r="12" spans="1:17" ht="37.5" customHeight="1" outlineLevel="1">
      <c r="A12" s="251">
        <v>5</v>
      </c>
      <c r="B12" s="12">
        <v>0</v>
      </c>
      <c r="C12" s="1456" t="s">
        <v>769</v>
      </c>
      <c r="D12" s="516">
        <v>22</v>
      </c>
      <c r="E12" s="516">
        <v>21</v>
      </c>
      <c r="F12" s="516">
        <v>43</v>
      </c>
      <c r="G12" s="15">
        <v>1415.8264792872917</v>
      </c>
      <c r="H12" s="264">
        <v>0.14923318339250388</v>
      </c>
      <c r="I12" s="15">
        <v>147.74320757000001</v>
      </c>
      <c r="J12" s="15">
        <v>55.345770570491624</v>
      </c>
      <c r="K12" s="61">
        <v>71.182979110000005</v>
      </c>
      <c r="L12" s="61">
        <v>93.35545746999999</v>
      </c>
      <c r="M12" s="252">
        <v>75.230197539999992</v>
      </c>
    </row>
    <row r="13" spans="1:17" ht="36.75" customHeight="1" outlineLevel="1">
      <c r="A13" s="251">
        <v>6</v>
      </c>
      <c r="B13" s="12">
        <v>0</v>
      </c>
      <c r="C13" s="1457" t="s">
        <v>307</v>
      </c>
      <c r="D13" s="516">
        <v>16</v>
      </c>
      <c r="E13" s="516">
        <v>13</v>
      </c>
      <c r="F13" s="516">
        <v>29</v>
      </c>
      <c r="G13" s="15">
        <v>166.67043999999999</v>
      </c>
      <c r="H13" s="264">
        <v>2.17067292788857E-2</v>
      </c>
      <c r="I13" s="15">
        <v>21.490004679999998</v>
      </c>
      <c r="J13" s="15">
        <v>13.935345320000001</v>
      </c>
      <c r="K13" s="61">
        <v>13.027149999999999</v>
      </c>
      <c r="L13" s="61">
        <v>6.0285000000000002</v>
      </c>
      <c r="M13" s="252">
        <v>9.25</v>
      </c>
    </row>
    <row r="14" spans="1:17" ht="39" customHeight="1" outlineLevel="1">
      <c r="A14" s="251">
        <v>7</v>
      </c>
      <c r="B14" s="12">
        <v>0</v>
      </c>
      <c r="C14" s="1457" t="s">
        <v>638</v>
      </c>
      <c r="D14" s="516">
        <v>3</v>
      </c>
      <c r="E14" s="516">
        <v>4</v>
      </c>
      <c r="F14" s="516">
        <v>7</v>
      </c>
      <c r="G14" s="15">
        <v>107.47168513</v>
      </c>
      <c r="H14" s="264">
        <v>5.2134224407615025E-2</v>
      </c>
      <c r="I14" s="15">
        <v>51.613705230000001</v>
      </c>
      <c r="J14" s="15">
        <v>0.18753990000000087</v>
      </c>
      <c r="K14" s="61">
        <v>1.675908</v>
      </c>
      <c r="L14" s="61">
        <v>3.6891249999999998</v>
      </c>
      <c r="M14" s="252">
        <v>0.48496700000000004</v>
      </c>
    </row>
    <row r="15" spans="1:17" ht="39" customHeight="1" outlineLevel="1">
      <c r="A15" s="251">
        <v>8</v>
      </c>
      <c r="B15" s="12"/>
      <c r="C15" s="1457" t="s">
        <v>634</v>
      </c>
      <c r="D15" s="516">
        <v>1</v>
      </c>
      <c r="E15" s="516">
        <v>0</v>
      </c>
      <c r="F15" s="516">
        <v>1</v>
      </c>
      <c r="G15" s="15">
        <v>0.9</v>
      </c>
      <c r="H15" s="264">
        <v>0</v>
      </c>
      <c r="I15" s="15">
        <v>0</v>
      </c>
      <c r="J15" s="15">
        <v>0</v>
      </c>
      <c r="K15" s="61">
        <v>0.6</v>
      </c>
      <c r="L15" s="61">
        <v>0</v>
      </c>
      <c r="M15" s="252">
        <v>0</v>
      </c>
    </row>
    <row r="16" spans="1:17" ht="35.25" customHeight="1" outlineLevel="1">
      <c r="A16" s="251">
        <v>9</v>
      </c>
      <c r="B16" s="12">
        <v>0</v>
      </c>
      <c r="C16" s="1457" t="s">
        <v>619</v>
      </c>
      <c r="D16" s="516">
        <v>0</v>
      </c>
      <c r="E16" s="516">
        <v>2</v>
      </c>
      <c r="F16" s="516">
        <v>2</v>
      </c>
      <c r="G16" s="15">
        <v>65</v>
      </c>
      <c r="H16" s="264">
        <v>0</v>
      </c>
      <c r="I16" s="15">
        <v>0</v>
      </c>
      <c r="J16" s="15">
        <v>0</v>
      </c>
      <c r="K16" s="61">
        <v>0</v>
      </c>
      <c r="L16" s="61">
        <v>0</v>
      </c>
      <c r="M16" s="252">
        <v>0</v>
      </c>
    </row>
    <row r="17" spans="1:18" ht="15" customHeight="1">
      <c r="A17" s="112"/>
      <c r="B17" s="13"/>
      <c r="C17" s="247"/>
      <c r="D17" s="114"/>
      <c r="E17" s="114"/>
      <c r="F17" s="114"/>
      <c r="G17" s="14"/>
      <c r="H17" s="264"/>
      <c r="I17" s="61"/>
      <c r="J17" s="15"/>
      <c r="K17" s="61"/>
      <c r="L17" s="61"/>
      <c r="M17" s="252"/>
    </row>
    <row r="18" spans="1:18" ht="28.5" customHeight="1">
      <c r="A18" s="1606" t="s">
        <v>107</v>
      </c>
      <c r="B18" s="1607"/>
      <c r="C18" s="1608"/>
      <c r="D18" s="880">
        <v>75</v>
      </c>
      <c r="E18" s="880">
        <v>67</v>
      </c>
      <c r="F18" s="880">
        <v>142</v>
      </c>
      <c r="G18" s="882">
        <v>4141.1963373207709</v>
      </c>
      <c r="H18" s="889">
        <v>1</v>
      </c>
      <c r="I18" s="882">
        <v>990.01578745000006</v>
      </c>
      <c r="J18" s="882">
        <v>121.38435123397045</v>
      </c>
      <c r="K18" s="878">
        <v>261.83207211000007</v>
      </c>
      <c r="L18" s="878">
        <v>255.86195046999995</v>
      </c>
      <c r="M18" s="879">
        <v>258.63030853999999</v>
      </c>
      <c r="N18" s="17"/>
      <c r="R18" s="17"/>
    </row>
    <row r="19" spans="1:18" ht="37.5" customHeight="1" thickBot="1">
      <c r="A19" s="1609" t="s">
        <v>13</v>
      </c>
      <c r="B19" s="1610"/>
      <c r="C19" s="1611"/>
      <c r="D19" s="890"/>
      <c r="E19" s="890"/>
      <c r="F19" s="890"/>
      <c r="G19" s="891"/>
      <c r="H19" s="891"/>
      <c r="I19" s="892"/>
      <c r="J19" s="893">
        <v>1.8544639696106653E-2</v>
      </c>
      <c r="K19" s="893">
        <v>3.2472700648451341E-2</v>
      </c>
      <c r="L19" s="893">
        <v>2.9567787516345711E-2</v>
      </c>
      <c r="M19" s="894">
        <v>2.8083188962125197E-2</v>
      </c>
    </row>
    <row r="20" spans="1:18" ht="25.5" customHeight="1">
      <c r="A20" s="402"/>
      <c r="B20" s="1636" t="s">
        <v>636</v>
      </c>
      <c r="C20" s="1636"/>
      <c r="D20" s="858"/>
      <c r="E20" s="403"/>
      <c r="F20" s="404"/>
      <c r="G20" s="421"/>
      <c r="H20" s="749"/>
      <c r="I20" s="406"/>
      <c r="J20" s="406"/>
      <c r="K20" s="405"/>
      <c r="L20" s="405"/>
      <c r="M20" s="500"/>
    </row>
    <row r="21" spans="1:18" ht="18.75" customHeight="1">
      <c r="A21" s="895"/>
      <c r="B21" s="895" t="s">
        <v>623</v>
      </c>
      <c r="C21" s="1637" t="s">
        <v>623</v>
      </c>
      <c r="D21" s="1637"/>
      <c r="E21" s="403"/>
      <c r="F21" s="404"/>
      <c r="G21" s="833"/>
      <c r="H21" s="520"/>
      <c r="I21" s="834"/>
      <c r="J21" s="834"/>
      <c r="K21" s="520">
        <v>3108.6</v>
      </c>
      <c r="L21" s="520">
        <v>3327.9</v>
      </c>
      <c r="M21" s="829">
        <v>3441.5</v>
      </c>
    </row>
    <row r="22" spans="1:18" ht="18" customHeight="1">
      <c r="A22" s="895"/>
      <c r="B22" s="895" t="s">
        <v>624</v>
      </c>
      <c r="C22" s="1632" t="s">
        <v>90</v>
      </c>
      <c r="D22" s="1632"/>
      <c r="E22" s="403"/>
      <c r="F22" s="404"/>
      <c r="G22" s="833"/>
      <c r="H22" s="520"/>
      <c r="I22" s="834"/>
      <c r="J22" s="834"/>
      <c r="K22" s="924"/>
      <c r="L22" s="924"/>
      <c r="M22" s="924"/>
    </row>
    <row r="23" spans="1:18" ht="16.5" customHeight="1">
      <c r="A23" s="895"/>
      <c r="B23" s="895"/>
      <c r="C23" s="1470" t="s">
        <v>83</v>
      </c>
      <c r="D23" s="895"/>
      <c r="E23" s="403"/>
      <c r="F23" s="404"/>
      <c r="G23" s="833"/>
      <c r="H23" s="520"/>
      <c r="I23" s="834"/>
      <c r="J23" s="834"/>
      <c r="K23" s="924">
        <v>0.38553198018219592</v>
      </c>
      <c r="L23" s="924">
        <v>0.38457707328071128</v>
      </c>
      <c r="M23" s="924">
        <v>0.37369284117838092</v>
      </c>
    </row>
    <row r="24" spans="1:18" ht="24.75" customHeight="1">
      <c r="A24" s="402"/>
      <c r="B24" s="855"/>
      <c r="C24" s="1470"/>
      <c r="D24" s="895"/>
      <c r="E24" s="1614" t="s">
        <v>85</v>
      </c>
      <c r="F24" s="1614"/>
      <c r="G24" s="1614"/>
      <c r="H24" s="1614"/>
      <c r="I24" s="1614"/>
      <c r="J24" s="831">
        <v>58909.7</v>
      </c>
      <c r="K24" s="877">
        <v>78212.5</v>
      </c>
      <c r="L24" s="877">
        <v>88264.7</v>
      </c>
      <c r="M24" s="831">
        <v>99461.9</v>
      </c>
    </row>
    <row r="25" spans="1:18" ht="24.75" customHeight="1">
      <c r="A25" s="402"/>
      <c r="B25" s="855"/>
      <c r="C25" s="1470"/>
      <c r="D25" s="895"/>
      <c r="E25" s="1633" t="s">
        <v>96</v>
      </c>
      <c r="F25" s="1633"/>
      <c r="G25" s="1633"/>
      <c r="H25" s="1633"/>
      <c r="I25" s="1633"/>
      <c r="J25" s="831"/>
      <c r="K25" s="877"/>
      <c r="L25" s="877"/>
      <c r="M25" s="831"/>
    </row>
    <row r="26" spans="1:18" ht="23.25" customHeight="1">
      <c r="A26" s="402"/>
      <c r="B26" s="855"/>
      <c r="C26" s="855"/>
      <c r="D26" s="402"/>
      <c r="E26" s="1614" t="s">
        <v>86</v>
      </c>
      <c r="F26" s="1614"/>
      <c r="G26" s="1614"/>
      <c r="H26" s="1614"/>
      <c r="I26" s="1614"/>
      <c r="J26" s="831">
        <v>6545.5222222222219</v>
      </c>
      <c r="K26" s="877">
        <v>8063.1443298969079</v>
      </c>
      <c r="L26" s="877">
        <v>8653.4019607843147</v>
      </c>
      <c r="M26" s="831">
        <v>9209.4351851851843</v>
      </c>
    </row>
    <row r="27" spans="1:18" ht="23.25" customHeight="1">
      <c r="A27" s="402"/>
      <c r="B27" s="855"/>
      <c r="C27" s="855"/>
      <c r="D27" s="402"/>
      <c r="E27" s="1526" t="s">
        <v>97</v>
      </c>
      <c r="F27" s="1526"/>
      <c r="G27" s="1526"/>
      <c r="H27" s="1526"/>
      <c r="I27" s="1526"/>
      <c r="J27" s="831"/>
      <c r="K27" s="877"/>
      <c r="L27" s="877"/>
      <c r="M27" s="831"/>
    </row>
    <row r="28" spans="1:18" ht="21.75" customHeight="1">
      <c r="A28" s="402"/>
      <c r="B28" s="1613"/>
      <c r="C28" s="1613"/>
      <c r="D28" s="402"/>
      <c r="E28" s="1633" t="s">
        <v>98</v>
      </c>
      <c r="F28" s="1633"/>
      <c r="G28" s="1633"/>
      <c r="H28" s="1633"/>
      <c r="I28" s="1633"/>
      <c r="J28" s="832">
        <v>9</v>
      </c>
      <c r="K28" s="864">
        <v>9.6999999999999993</v>
      </c>
      <c r="L28" s="864">
        <v>10.199999999999999</v>
      </c>
      <c r="M28" s="832">
        <v>10.8</v>
      </c>
    </row>
    <row r="29" spans="1:18" ht="23.25" customHeight="1">
      <c r="A29" s="402"/>
      <c r="B29" s="1613"/>
      <c r="C29" s="1613"/>
      <c r="D29" s="402"/>
      <c r="E29" s="403"/>
      <c r="F29" s="404"/>
      <c r="G29" s="421"/>
      <c r="H29" s="405"/>
      <c r="I29" s="406"/>
      <c r="J29" s="406"/>
      <c r="K29" s="405"/>
      <c r="L29" s="405"/>
      <c r="M29" s="500"/>
    </row>
    <row r="30" spans="1:18" ht="23.25" customHeight="1">
      <c r="A30" s="402"/>
      <c r="B30" s="1613"/>
      <c r="C30" s="1613"/>
      <c r="D30" s="402"/>
      <c r="E30" s="403"/>
      <c r="F30" s="404"/>
      <c r="G30" s="421"/>
      <c r="H30" s="405"/>
      <c r="I30" s="406"/>
      <c r="J30" s="406"/>
      <c r="K30" s="405"/>
      <c r="L30" s="405"/>
      <c r="M30" s="500"/>
    </row>
    <row r="31" spans="1:18" ht="27" customHeight="1" thickBot="1">
      <c r="A31" s="402"/>
      <c r="B31" s="1635"/>
      <c r="C31" s="1635"/>
      <c r="D31" s="402"/>
      <c r="E31" s="403"/>
      <c r="F31" s="404"/>
      <c r="G31" s="421"/>
      <c r="H31" s="405"/>
      <c r="I31" s="406"/>
      <c r="J31" s="406"/>
      <c r="K31" s="405"/>
      <c r="L31" s="405"/>
      <c r="M31" s="500"/>
    </row>
    <row r="32" spans="1:18" ht="34.5" customHeight="1">
      <c r="A32" s="857"/>
      <c r="B32" s="3"/>
      <c r="C32" s="3"/>
      <c r="D32" s="4"/>
      <c r="E32" s="131"/>
      <c r="F32" s="131"/>
      <c r="G32" s="133"/>
      <c r="H32" s="133"/>
      <c r="I32" s="133"/>
      <c r="J32" s="134"/>
      <c r="K32" s="861"/>
      <c r="L32" s="861"/>
      <c r="M32" s="134"/>
    </row>
    <row r="33" spans="1:15">
      <c r="A33" s="3"/>
      <c r="B33" s="224"/>
      <c r="C33" s="3"/>
      <c r="D33" s="4"/>
      <c r="E33" s="4"/>
      <c r="F33" s="4"/>
      <c r="G33" s="224"/>
      <c r="H33" s="224"/>
      <c r="I33" s="224"/>
      <c r="J33" s="224"/>
      <c r="K33" s="76"/>
      <c r="L33" s="76"/>
      <c r="M33" s="224"/>
    </row>
    <row r="34" spans="1:15">
      <c r="A34" s="3"/>
      <c r="B34" s="3"/>
      <c r="C34" s="3"/>
      <c r="D34" s="4"/>
      <c r="E34" s="4"/>
      <c r="F34" s="4"/>
      <c r="G34" s="1617"/>
      <c r="H34" s="1617"/>
      <c r="I34" s="1617"/>
      <c r="J34" s="136"/>
      <c r="K34" s="860"/>
      <c r="L34" s="860"/>
      <c r="M34" s="136"/>
      <c r="N34" s="3"/>
      <c r="O34" s="17"/>
    </row>
    <row r="35" spans="1:15">
      <c r="A35" s="3"/>
      <c r="B35" s="3"/>
      <c r="C35" s="3"/>
      <c r="D35" s="4"/>
      <c r="E35" s="4"/>
      <c r="F35" s="4"/>
      <c r="G35" s="1617"/>
      <c r="H35" s="1617"/>
      <c r="I35" s="1617"/>
      <c r="J35" s="137"/>
      <c r="K35" s="860"/>
      <c r="L35" s="860"/>
      <c r="M35" s="137"/>
      <c r="N35" s="3"/>
      <c r="O35" s="17"/>
    </row>
    <row r="36" spans="1:15">
      <c r="A36" s="3"/>
      <c r="B36" s="3"/>
      <c r="C36" s="3"/>
      <c r="D36" s="4"/>
      <c r="E36" s="4"/>
      <c r="F36" s="4"/>
      <c r="G36" s="222"/>
      <c r="H36" s="222"/>
      <c r="I36" s="222"/>
      <c r="J36" s="137"/>
      <c r="K36" s="860"/>
      <c r="L36" s="860"/>
      <c r="M36" s="137"/>
      <c r="N36" s="3"/>
      <c r="O36" s="17"/>
    </row>
    <row r="37" spans="1:15" ht="20.25">
      <c r="A37" s="3"/>
      <c r="B37" s="138"/>
      <c r="C37" s="138"/>
      <c r="D37" s="4"/>
      <c r="E37" s="4"/>
      <c r="F37" s="4"/>
      <c r="G37" s="140"/>
      <c r="H37" s="263"/>
      <c r="I37" s="139"/>
      <c r="J37" s="141"/>
      <c r="K37" s="863"/>
      <c r="L37" s="862"/>
      <c r="M37" s="141"/>
      <c r="N37" s="3"/>
      <c r="O37" s="17"/>
    </row>
    <row r="38" spans="1:15">
      <c r="A38" s="3"/>
      <c r="B38" s="138"/>
      <c r="C38" s="138"/>
      <c r="D38" s="4"/>
      <c r="E38" s="4"/>
      <c r="F38" s="4"/>
      <c r="G38" s="221"/>
      <c r="H38" s="221"/>
      <c r="I38" s="224"/>
      <c r="J38" s="139"/>
      <c r="K38" s="76"/>
      <c r="L38" s="76"/>
      <c r="M38" s="141"/>
      <c r="N38" s="3"/>
      <c r="O38" s="17"/>
    </row>
    <row r="39" spans="1:15">
      <c r="A39" s="3"/>
      <c r="B39" s="138"/>
      <c r="C39" s="139"/>
      <c r="D39" s="4"/>
      <c r="E39" s="4"/>
      <c r="F39" s="4"/>
      <c r="G39" s="224"/>
      <c r="H39" s="224"/>
      <c r="I39" s="224"/>
      <c r="J39" s="224"/>
      <c r="K39" s="76"/>
      <c r="L39" s="257"/>
      <c r="M39" s="224"/>
      <c r="N39" s="3"/>
      <c r="O39" s="17"/>
    </row>
    <row r="40" spans="1:15" ht="29.25" customHeight="1">
      <c r="A40" s="3"/>
      <c r="B40" s="138"/>
      <c r="C40" s="139"/>
      <c r="D40" s="4"/>
      <c r="E40" s="4"/>
      <c r="F40" s="4"/>
      <c r="G40" s="224"/>
      <c r="H40" s="224"/>
      <c r="I40" s="224"/>
      <c r="J40" s="224"/>
      <c r="K40" s="76"/>
      <c r="L40" s="76"/>
      <c r="M40" s="224"/>
      <c r="N40" s="3"/>
      <c r="O40" s="17"/>
    </row>
    <row r="41" spans="1:15">
      <c r="A41" s="3"/>
      <c r="B41" s="138"/>
      <c r="C41" s="139"/>
      <c r="D41" s="4"/>
      <c r="E41" s="4"/>
      <c r="F41" s="4"/>
      <c r="G41" s="224"/>
      <c r="H41" s="224"/>
      <c r="M41" s="224"/>
      <c r="N41" s="3"/>
      <c r="O41" s="17"/>
    </row>
    <row r="42" spans="1:15">
      <c r="A42" s="3"/>
      <c r="B42" s="3"/>
      <c r="C42" s="3"/>
      <c r="D42" s="4"/>
      <c r="E42" s="4"/>
      <c r="F42" s="4"/>
      <c r="G42" s="224"/>
      <c r="H42" s="224"/>
      <c r="I42" s="224"/>
      <c r="J42" s="224"/>
      <c r="K42" s="76"/>
      <c r="L42" s="76"/>
      <c r="M42" s="224"/>
      <c r="N42" s="3"/>
      <c r="O42" s="17"/>
    </row>
    <row r="43" spans="1:15">
      <c r="B43" s="5"/>
      <c r="O43" s="17"/>
    </row>
    <row r="44" spans="1:15">
      <c r="B44" s="5"/>
      <c r="O44" s="17"/>
    </row>
    <row r="45" spans="1:15">
      <c r="B45" s="5"/>
      <c r="D45" s="5"/>
      <c r="E45" s="5"/>
      <c r="F45" s="5"/>
      <c r="G45" s="5"/>
      <c r="H45" s="5"/>
      <c r="I45" s="5"/>
      <c r="J45" s="224"/>
      <c r="O45" s="17"/>
    </row>
    <row r="46" spans="1:15">
      <c r="B46" s="5"/>
      <c r="D46" s="94"/>
      <c r="E46" s="94"/>
      <c r="F46" s="94"/>
      <c r="G46" s="5"/>
      <c r="H46" s="5"/>
      <c r="I46" s="224"/>
      <c r="J46" s="224"/>
      <c r="M46" s="5"/>
      <c r="N46" s="224"/>
      <c r="O46" s="17"/>
    </row>
    <row r="47" spans="1:15">
      <c r="B47" s="5"/>
      <c r="D47" s="94"/>
      <c r="E47" s="94"/>
      <c r="F47" s="94"/>
      <c r="G47" s="5"/>
      <c r="H47" s="5"/>
      <c r="I47" s="224"/>
      <c r="J47" s="224"/>
      <c r="M47" s="5"/>
      <c r="O47" s="17"/>
    </row>
    <row r="48" spans="1:15">
      <c r="D48" s="94"/>
      <c r="E48" s="94"/>
      <c r="F48" s="94"/>
      <c r="G48" s="5"/>
      <c r="H48" s="5"/>
      <c r="I48" s="224"/>
      <c r="J48" s="224"/>
      <c r="M48" s="5"/>
      <c r="O48" s="17"/>
    </row>
    <row r="49" spans="2:15">
      <c r="D49" s="94"/>
      <c r="E49" s="94"/>
      <c r="F49" s="94"/>
      <c r="G49" s="5"/>
      <c r="H49" s="5"/>
      <c r="I49" s="224"/>
      <c r="J49" s="224"/>
      <c r="M49" s="5"/>
      <c r="O49" s="17"/>
    </row>
    <row r="50" spans="2:15">
      <c r="D50" s="94"/>
      <c r="E50" s="94"/>
      <c r="F50" s="94"/>
      <c r="G50" s="5"/>
      <c r="H50" s="5"/>
      <c r="I50" s="224"/>
      <c r="J50" s="224"/>
      <c r="M50" s="5"/>
      <c r="O50" s="17"/>
    </row>
    <row r="51" spans="2:15">
      <c r="D51" s="94"/>
      <c r="E51" s="94"/>
      <c r="F51" s="94"/>
      <c r="G51" s="5"/>
      <c r="H51" s="5"/>
      <c r="I51" s="224"/>
      <c r="J51" s="224"/>
      <c r="M51" s="5"/>
      <c r="O51" s="17"/>
    </row>
    <row r="52" spans="2:15">
      <c r="D52" s="94"/>
      <c r="E52" s="94"/>
      <c r="F52" s="94"/>
      <c r="G52" s="5"/>
      <c r="H52" s="5"/>
      <c r="I52" s="224"/>
      <c r="J52" s="224"/>
      <c r="M52" s="5"/>
      <c r="O52" s="17"/>
    </row>
    <row r="53" spans="2:15">
      <c r="D53" s="94"/>
      <c r="E53" s="94"/>
      <c r="F53" s="94"/>
      <c r="G53" s="5"/>
      <c r="H53" s="5"/>
      <c r="I53" s="224"/>
      <c r="J53" s="224"/>
      <c r="M53" s="5"/>
      <c r="O53" s="17"/>
    </row>
    <row r="54" spans="2:15">
      <c r="B54" s="5"/>
      <c r="D54" s="94"/>
      <c r="E54" s="94"/>
      <c r="F54" s="94"/>
      <c r="G54" s="5"/>
      <c r="H54" s="5"/>
      <c r="I54" s="224"/>
      <c r="J54" s="224"/>
      <c r="M54" s="5"/>
      <c r="O54" s="17"/>
    </row>
    <row r="55" spans="2:15">
      <c r="B55" s="5"/>
      <c r="D55" s="94"/>
      <c r="E55" s="94"/>
      <c r="F55" s="94"/>
      <c r="G55" s="5"/>
      <c r="H55" s="5"/>
      <c r="I55" s="224"/>
      <c r="J55" s="224"/>
      <c r="M55" s="5"/>
      <c r="O55" s="17"/>
    </row>
    <row r="56" spans="2:15">
      <c r="B56" s="5"/>
      <c r="D56" s="5"/>
      <c r="E56" s="5"/>
      <c r="F56" s="5"/>
      <c r="G56" s="5"/>
      <c r="H56" s="5"/>
      <c r="I56" s="5"/>
      <c r="J56" s="224"/>
      <c r="O56" s="17"/>
    </row>
    <row r="57" spans="2:15">
      <c r="B57" s="5"/>
      <c r="D57" s="5"/>
      <c r="E57" s="5"/>
      <c r="F57" s="5"/>
      <c r="G57" s="5"/>
      <c r="H57" s="5"/>
      <c r="I57" s="5"/>
      <c r="J57" s="224"/>
      <c r="O57" s="17"/>
    </row>
    <row r="58" spans="2:15">
      <c r="B58" s="5"/>
      <c r="D58" s="5"/>
      <c r="E58" s="5"/>
      <c r="F58" s="5"/>
      <c r="G58" s="5"/>
      <c r="H58" s="5"/>
      <c r="I58" s="5"/>
      <c r="J58" s="224"/>
      <c r="O58" s="17"/>
    </row>
    <row r="59" spans="2:15">
      <c r="B59" s="5"/>
      <c r="D59" s="5"/>
      <c r="E59" s="5"/>
      <c r="F59" s="5"/>
      <c r="G59" s="5"/>
      <c r="H59" s="5"/>
      <c r="I59" s="5"/>
      <c r="J59" s="224"/>
      <c r="O59" s="17"/>
    </row>
    <row r="60" spans="2:15">
      <c r="B60" s="5"/>
      <c r="D60" s="5"/>
      <c r="E60" s="5"/>
      <c r="F60" s="5"/>
      <c r="G60" s="5"/>
      <c r="H60" s="5"/>
      <c r="I60" s="5"/>
      <c r="J60" s="224"/>
      <c r="O60" s="17"/>
    </row>
    <row r="61" spans="2:15">
      <c r="B61" s="5"/>
      <c r="D61" s="5"/>
      <c r="E61" s="5"/>
      <c r="F61" s="5"/>
      <c r="G61" s="5"/>
      <c r="H61" s="5"/>
      <c r="I61" s="5"/>
      <c r="J61" s="224"/>
      <c r="O61" s="17"/>
    </row>
    <row r="62" spans="2:15">
      <c r="B62" s="5"/>
      <c r="D62" s="5"/>
      <c r="E62" s="5"/>
      <c r="F62" s="5"/>
      <c r="G62" s="5"/>
      <c r="H62" s="5"/>
      <c r="I62" s="5"/>
      <c r="J62" s="224"/>
      <c r="O62" s="17"/>
    </row>
    <row r="63" spans="2:15">
      <c r="B63" s="5"/>
      <c r="D63" s="5"/>
      <c r="E63" s="5"/>
      <c r="F63" s="5"/>
      <c r="G63" s="5"/>
      <c r="H63" s="5"/>
      <c r="I63" s="5"/>
      <c r="J63" s="224"/>
      <c r="O63" s="17"/>
    </row>
    <row r="64" spans="2:15">
      <c r="B64" s="5"/>
      <c r="D64" s="5"/>
      <c r="E64" s="5"/>
      <c r="F64" s="5"/>
      <c r="G64" s="5"/>
      <c r="H64" s="5"/>
      <c r="I64" s="5"/>
      <c r="J64" s="224"/>
      <c r="O64" s="17"/>
    </row>
    <row r="65" spans="2:15">
      <c r="B65" s="5"/>
      <c r="D65" s="5"/>
      <c r="E65" s="5"/>
      <c r="F65" s="5"/>
      <c r="G65" s="5"/>
      <c r="H65" s="5"/>
      <c r="I65" s="5"/>
      <c r="J65" s="224"/>
      <c r="O65" s="17"/>
    </row>
    <row r="66" spans="2:15">
      <c r="B66" s="5"/>
      <c r="D66" s="5"/>
      <c r="E66" s="5"/>
      <c r="F66" s="5"/>
      <c r="G66" s="5"/>
      <c r="H66" s="5"/>
      <c r="I66" s="5"/>
      <c r="J66" s="224"/>
      <c r="O66" s="17"/>
    </row>
    <row r="67" spans="2:15">
      <c r="B67" s="5"/>
      <c r="D67" s="5"/>
      <c r="E67" s="5"/>
      <c r="F67" s="5"/>
      <c r="G67" s="5"/>
      <c r="H67" s="5"/>
      <c r="I67" s="5"/>
      <c r="J67" s="224"/>
      <c r="O67" s="17"/>
    </row>
    <row r="68" spans="2:15">
      <c r="B68" s="5"/>
      <c r="D68" s="5"/>
      <c r="E68" s="5"/>
      <c r="F68" s="5"/>
      <c r="G68" s="5"/>
      <c r="H68" s="5"/>
      <c r="I68" s="5"/>
      <c r="J68" s="224"/>
      <c r="O68" s="17"/>
    </row>
    <row r="69" spans="2:15">
      <c r="B69" s="5"/>
      <c r="D69" s="5"/>
      <c r="E69" s="5"/>
      <c r="F69" s="5"/>
      <c r="G69" s="5"/>
      <c r="H69" s="5"/>
      <c r="I69" s="5"/>
      <c r="J69" s="224"/>
      <c r="O69" s="17"/>
    </row>
    <row r="70" spans="2:15">
      <c r="B70" s="5"/>
      <c r="D70" s="5"/>
      <c r="E70" s="5"/>
      <c r="F70" s="5"/>
      <c r="G70" s="5"/>
      <c r="H70" s="5"/>
      <c r="I70" s="5"/>
      <c r="J70" s="224"/>
      <c r="O70" s="17"/>
    </row>
    <row r="71" spans="2:15">
      <c r="B71" s="5"/>
      <c r="D71" s="5"/>
      <c r="E71" s="5"/>
      <c r="F71" s="5"/>
      <c r="G71" s="5"/>
      <c r="H71" s="5"/>
      <c r="I71" s="5"/>
      <c r="J71" s="224"/>
      <c r="O71" s="17"/>
    </row>
    <row r="72" spans="2:15">
      <c r="B72" s="5"/>
      <c r="O72" s="17"/>
    </row>
    <row r="73" spans="2:15">
      <c r="B73" s="5"/>
      <c r="O73" s="17"/>
    </row>
    <row r="74" spans="2:15">
      <c r="B74" s="5"/>
      <c r="O74" s="17"/>
    </row>
    <row r="75" spans="2:15">
      <c r="B75" s="5"/>
      <c r="O75" s="17"/>
    </row>
    <row r="76" spans="2:15">
      <c r="B76" s="5"/>
      <c r="O76" s="17"/>
    </row>
    <row r="77" spans="2:15">
      <c r="B77" s="5"/>
      <c r="O77" s="17"/>
    </row>
    <row r="78" spans="2:15">
      <c r="B78" s="5"/>
      <c r="O78" s="17"/>
    </row>
    <row r="79" spans="2:15">
      <c r="B79" s="5"/>
      <c r="O79" s="17"/>
    </row>
    <row r="80" spans="2:15">
      <c r="B80" s="5"/>
      <c r="O80" s="17"/>
    </row>
    <row r="81" spans="2:15">
      <c r="B81" s="5"/>
      <c r="O81" s="17"/>
    </row>
    <row r="82" spans="2:15">
      <c r="B82" s="5"/>
      <c r="O82" s="17"/>
    </row>
    <row r="83" spans="2:15">
      <c r="B83" s="5"/>
      <c r="O83" s="17"/>
    </row>
    <row r="84" spans="2:15">
      <c r="B84" s="5"/>
      <c r="O84" s="17"/>
    </row>
    <row r="85" spans="2:15">
      <c r="B85" s="5"/>
      <c r="O85" s="17"/>
    </row>
    <row r="86" spans="2:15">
      <c r="B86" s="5"/>
      <c r="D86" s="5"/>
      <c r="E86" s="5"/>
      <c r="F86" s="5"/>
      <c r="G86" s="5"/>
      <c r="H86" s="5"/>
      <c r="I86" s="5"/>
      <c r="J86" s="5"/>
      <c r="K86" s="523"/>
      <c r="L86" s="523"/>
      <c r="M86" s="5"/>
      <c r="O86" s="17"/>
    </row>
    <row r="87" spans="2:15">
      <c r="B87" s="5"/>
      <c r="D87" s="5"/>
      <c r="E87" s="5"/>
      <c r="F87" s="5"/>
      <c r="G87" s="5"/>
      <c r="H87" s="5"/>
      <c r="I87" s="5"/>
      <c r="J87" s="5"/>
      <c r="K87" s="523"/>
      <c r="L87" s="523"/>
      <c r="M87" s="5"/>
      <c r="O87" s="17"/>
    </row>
    <row r="88" spans="2:15">
      <c r="B88" s="5"/>
      <c r="D88" s="5"/>
      <c r="E88" s="5"/>
      <c r="F88" s="5"/>
      <c r="G88" s="5"/>
      <c r="H88" s="5"/>
      <c r="I88" s="5"/>
      <c r="J88" s="5"/>
      <c r="K88" s="523"/>
      <c r="L88" s="523"/>
      <c r="M88" s="5"/>
      <c r="O88" s="17"/>
    </row>
    <row r="89" spans="2:15">
      <c r="B89" s="5"/>
      <c r="D89" s="5"/>
      <c r="E89" s="5"/>
      <c r="F89" s="5"/>
      <c r="G89" s="5"/>
      <c r="H89" s="5"/>
      <c r="I89" s="5"/>
      <c r="J89" s="5"/>
      <c r="K89" s="523"/>
      <c r="L89" s="523"/>
      <c r="M89" s="5"/>
      <c r="O89" s="17"/>
    </row>
    <row r="90" spans="2:15">
      <c r="B90" s="5"/>
      <c r="D90" s="5"/>
      <c r="E90" s="5"/>
      <c r="F90" s="5"/>
      <c r="G90" s="5"/>
      <c r="H90" s="5"/>
      <c r="I90" s="5"/>
      <c r="J90" s="5"/>
      <c r="K90" s="523"/>
      <c r="L90" s="523"/>
      <c r="M90" s="5"/>
      <c r="O90" s="17"/>
    </row>
    <row r="91" spans="2:15">
      <c r="B91" s="5"/>
      <c r="D91" s="5"/>
      <c r="E91" s="5"/>
      <c r="F91" s="5"/>
      <c r="G91" s="5"/>
      <c r="H91" s="5"/>
      <c r="I91" s="5"/>
      <c r="J91" s="5"/>
      <c r="K91" s="523"/>
      <c r="L91" s="523"/>
      <c r="M91" s="5"/>
      <c r="O91" s="17"/>
    </row>
    <row r="92" spans="2:15">
      <c r="B92" s="5"/>
      <c r="D92" s="5"/>
      <c r="E92" s="5"/>
      <c r="F92" s="5"/>
      <c r="G92" s="5"/>
      <c r="H92" s="5"/>
      <c r="I92" s="5"/>
      <c r="J92" s="5"/>
      <c r="K92" s="523"/>
      <c r="L92" s="523"/>
      <c r="M92" s="5"/>
      <c r="O92" s="17"/>
    </row>
    <row r="93" spans="2:15">
      <c r="B93" s="5"/>
      <c r="D93" s="5"/>
      <c r="E93" s="5"/>
      <c r="F93" s="5"/>
      <c r="G93" s="5"/>
      <c r="H93" s="5"/>
      <c r="I93" s="5"/>
      <c r="J93" s="5"/>
      <c r="K93" s="523"/>
      <c r="L93" s="523"/>
      <c r="M93" s="5"/>
      <c r="O93" s="17"/>
    </row>
    <row r="94" spans="2:15">
      <c r="B94" s="5"/>
      <c r="D94" s="5"/>
      <c r="E94" s="5"/>
      <c r="F94" s="5"/>
      <c r="G94" s="5"/>
      <c r="H94" s="5"/>
      <c r="I94" s="5"/>
      <c r="J94" s="5"/>
      <c r="K94" s="523"/>
      <c r="L94" s="523"/>
      <c r="M94" s="5"/>
      <c r="O94" s="17"/>
    </row>
    <row r="95" spans="2:15">
      <c r="B95" s="5"/>
      <c r="D95" s="5"/>
      <c r="E95" s="5"/>
      <c r="F95" s="5"/>
      <c r="G95" s="5"/>
      <c r="H95" s="5"/>
      <c r="I95" s="5"/>
      <c r="J95" s="5"/>
      <c r="K95" s="523"/>
      <c r="L95" s="523"/>
      <c r="M95" s="5"/>
      <c r="O95" s="17"/>
    </row>
    <row r="96" spans="2:15">
      <c r="B96" s="5"/>
      <c r="D96" s="5"/>
      <c r="E96" s="5"/>
      <c r="F96" s="5"/>
      <c r="G96" s="5"/>
      <c r="H96" s="5"/>
      <c r="I96" s="5"/>
      <c r="J96" s="5"/>
      <c r="K96" s="523"/>
      <c r="L96" s="523"/>
      <c r="M96" s="5"/>
      <c r="O96" s="17"/>
    </row>
    <row r="97" spans="2:15">
      <c r="B97" s="5"/>
      <c r="D97" s="5"/>
      <c r="E97" s="5"/>
      <c r="F97" s="5"/>
      <c r="G97" s="5"/>
      <c r="H97" s="5"/>
      <c r="I97" s="5"/>
      <c r="J97" s="5"/>
      <c r="K97" s="523"/>
      <c r="L97" s="523"/>
      <c r="M97" s="5"/>
      <c r="O97" s="17"/>
    </row>
    <row r="98" spans="2:15">
      <c r="B98" s="5"/>
      <c r="D98" s="5"/>
      <c r="E98" s="5"/>
      <c r="F98" s="5"/>
      <c r="G98" s="5"/>
      <c r="H98" s="5"/>
      <c r="I98" s="5"/>
      <c r="J98" s="5"/>
      <c r="K98" s="523"/>
      <c r="L98" s="523"/>
      <c r="M98" s="5"/>
      <c r="O98" s="17"/>
    </row>
    <row r="99" spans="2:15">
      <c r="B99" s="5"/>
      <c r="D99" s="5"/>
      <c r="E99" s="5"/>
      <c r="F99" s="5"/>
      <c r="G99" s="5"/>
      <c r="H99" s="5"/>
      <c r="I99" s="5"/>
      <c r="J99" s="5"/>
      <c r="K99" s="523"/>
      <c r="L99" s="523"/>
      <c r="M99" s="5"/>
      <c r="O99" s="17"/>
    </row>
    <row r="100" spans="2:15">
      <c r="B100" s="5"/>
      <c r="D100" s="5"/>
      <c r="E100" s="5"/>
      <c r="F100" s="5"/>
      <c r="G100" s="5"/>
      <c r="H100" s="5"/>
      <c r="I100" s="5"/>
      <c r="J100" s="5"/>
      <c r="K100" s="523"/>
      <c r="L100" s="523"/>
      <c r="M100" s="5"/>
      <c r="O100" s="17"/>
    </row>
    <row r="101" spans="2:15">
      <c r="B101" s="5"/>
      <c r="D101" s="5"/>
      <c r="E101" s="5"/>
      <c r="F101" s="5"/>
      <c r="G101" s="5"/>
      <c r="H101" s="5"/>
      <c r="I101" s="5"/>
      <c r="J101" s="5"/>
      <c r="K101" s="523"/>
      <c r="L101" s="523"/>
      <c r="M101" s="5"/>
      <c r="O101" s="17"/>
    </row>
    <row r="102" spans="2:15">
      <c r="B102" s="5"/>
      <c r="D102" s="5"/>
      <c r="E102" s="5"/>
      <c r="F102" s="5"/>
      <c r="G102" s="5"/>
      <c r="H102" s="5"/>
      <c r="I102" s="5"/>
      <c r="J102" s="5"/>
      <c r="K102" s="523"/>
      <c r="L102" s="523"/>
      <c r="M102" s="5"/>
      <c r="O102" s="17"/>
    </row>
    <row r="103" spans="2:15">
      <c r="B103" s="5"/>
      <c r="D103" s="5"/>
      <c r="E103" s="5"/>
      <c r="F103" s="5"/>
      <c r="G103" s="5"/>
      <c r="H103" s="5"/>
      <c r="I103" s="5"/>
      <c r="J103" s="5"/>
      <c r="K103" s="523"/>
      <c r="L103" s="523"/>
      <c r="M103" s="5"/>
      <c r="O103" s="17"/>
    </row>
    <row r="104" spans="2:15">
      <c r="B104" s="5"/>
      <c r="D104" s="5"/>
      <c r="E104" s="5"/>
      <c r="F104" s="5"/>
      <c r="G104" s="5"/>
      <c r="H104" s="5"/>
      <c r="I104" s="5"/>
      <c r="J104" s="5"/>
      <c r="K104" s="523"/>
      <c r="L104" s="523"/>
      <c r="M104" s="5"/>
      <c r="O104" s="17"/>
    </row>
    <row r="105" spans="2:15">
      <c r="B105" s="5"/>
      <c r="D105" s="5"/>
      <c r="E105" s="5"/>
      <c r="F105" s="5"/>
      <c r="G105" s="5"/>
      <c r="H105" s="5"/>
      <c r="I105" s="5"/>
      <c r="J105" s="5"/>
      <c r="K105" s="523"/>
      <c r="L105" s="523"/>
      <c r="M105" s="5"/>
      <c r="O105" s="17"/>
    </row>
    <row r="106" spans="2:15">
      <c r="B106" s="5"/>
      <c r="D106" s="5"/>
      <c r="E106" s="5"/>
      <c r="F106" s="5"/>
      <c r="G106" s="5"/>
      <c r="H106" s="5"/>
      <c r="I106" s="5"/>
      <c r="J106" s="5"/>
      <c r="K106" s="523"/>
      <c r="L106" s="523"/>
      <c r="M106" s="5"/>
      <c r="O106" s="17"/>
    </row>
    <row r="107" spans="2:15">
      <c r="B107" s="5"/>
      <c r="D107" s="5"/>
      <c r="E107" s="5"/>
      <c r="F107" s="5"/>
      <c r="G107" s="5"/>
      <c r="H107" s="5"/>
      <c r="I107" s="5"/>
      <c r="J107" s="5"/>
      <c r="K107" s="523"/>
      <c r="L107" s="523"/>
      <c r="M107" s="5"/>
      <c r="O107" s="17"/>
    </row>
    <row r="108" spans="2:15">
      <c r="B108" s="5"/>
      <c r="D108" s="5"/>
      <c r="E108" s="5"/>
      <c r="F108" s="5"/>
      <c r="G108" s="5"/>
      <c r="H108" s="5"/>
      <c r="I108" s="5"/>
      <c r="J108" s="5"/>
      <c r="K108" s="523"/>
      <c r="L108" s="523"/>
      <c r="M108" s="5"/>
      <c r="O108" s="17"/>
    </row>
    <row r="109" spans="2:15">
      <c r="B109" s="5"/>
      <c r="D109" s="5"/>
      <c r="E109" s="5"/>
      <c r="F109" s="5"/>
      <c r="G109" s="5"/>
      <c r="H109" s="5"/>
      <c r="I109" s="5"/>
      <c r="J109" s="5"/>
      <c r="K109" s="523"/>
      <c r="L109" s="523"/>
      <c r="M109" s="5"/>
      <c r="O109" s="17"/>
    </row>
    <row r="110" spans="2:15">
      <c r="B110" s="5"/>
      <c r="D110" s="5"/>
      <c r="E110" s="5"/>
      <c r="F110" s="5"/>
      <c r="G110" s="5"/>
      <c r="H110" s="5"/>
      <c r="I110" s="5"/>
      <c r="J110" s="5"/>
      <c r="K110" s="523"/>
      <c r="L110" s="523"/>
      <c r="M110" s="5"/>
      <c r="O110" s="17"/>
    </row>
    <row r="111" spans="2:15">
      <c r="B111" s="5"/>
      <c r="D111" s="5"/>
      <c r="E111" s="5"/>
      <c r="F111" s="5"/>
      <c r="G111" s="5"/>
      <c r="H111" s="5"/>
      <c r="I111" s="5"/>
      <c r="J111" s="5"/>
      <c r="K111" s="523"/>
      <c r="L111" s="523"/>
      <c r="M111" s="5"/>
      <c r="O111" s="17"/>
    </row>
    <row r="112" spans="2:15">
      <c r="B112" s="5"/>
      <c r="D112" s="5"/>
      <c r="E112" s="5"/>
      <c r="F112" s="5"/>
      <c r="G112" s="5"/>
      <c r="H112" s="5"/>
      <c r="I112" s="5"/>
      <c r="J112" s="5"/>
      <c r="K112" s="523"/>
      <c r="L112" s="523"/>
      <c r="M112" s="5"/>
      <c r="O112" s="17"/>
    </row>
    <row r="113" spans="2:15">
      <c r="B113" s="5"/>
      <c r="D113" s="5"/>
      <c r="E113" s="5"/>
      <c r="F113" s="5"/>
      <c r="G113" s="5"/>
      <c r="H113" s="5"/>
      <c r="I113" s="5"/>
      <c r="J113" s="5"/>
      <c r="K113" s="523"/>
      <c r="L113" s="523"/>
      <c r="M113" s="5"/>
      <c r="O113" s="17"/>
    </row>
    <row r="114" spans="2:15">
      <c r="B114" s="5"/>
      <c r="D114" s="5"/>
      <c r="E114" s="5"/>
      <c r="F114" s="5"/>
      <c r="G114" s="5"/>
      <c r="H114" s="5"/>
      <c r="I114" s="5"/>
      <c r="J114" s="5"/>
      <c r="K114" s="523"/>
      <c r="L114" s="523"/>
      <c r="M114" s="5"/>
      <c r="O114" s="17"/>
    </row>
    <row r="115" spans="2:15">
      <c r="B115" s="5"/>
      <c r="D115" s="5"/>
      <c r="E115" s="5"/>
      <c r="F115" s="5"/>
      <c r="G115" s="5"/>
      <c r="H115" s="5"/>
      <c r="I115" s="5"/>
      <c r="J115" s="5"/>
      <c r="K115" s="523"/>
      <c r="L115" s="523"/>
      <c r="M115" s="5"/>
      <c r="O115" s="17"/>
    </row>
    <row r="116" spans="2:15">
      <c r="B116" s="5"/>
      <c r="D116" s="5"/>
      <c r="E116" s="5"/>
      <c r="F116" s="5"/>
      <c r="G116" s="5"/>
      <c r="H116" s="5"/>
      <c r="I116" s="5"/>
      <c r="J116" s="5"/>
      <c r="K116" s="523"/>
      <c r="L116" s="523"/>
      <c r="M116" s="5"/>
      <c r="O116" s="17"/>
    </row>
    <row r="117" spans="2:15">
      <c r="B117" s="5"/>
      <c r="D117" s="5"/>
      <c r="E117" s="5"/>
      <c r="F117" s="5"/>
      <c r="G117" s="5"/>
      <c r="H117" s="5"/>
      <c r="I117" s="5"/>
      <c r="J117" s="5"/>
      <c r="K117" s="523"/>
      <c r="L117" s="523"/>
      <c r="M117" s="5"/>
      <c r="O117" s="17"/>
    </row>
    <row r="118" spans="2:15">
      <c r="B118" s="5"/>
      <c r="D118" s="5"/>
      <c r="E118" s="5"/>
      <c r="F118" s="5"/>
      <c r="G118" s="5"/>
      <c r="H118" s="5"/>
      <c r="I118" s="5"/>
      <c r="J118" s="5"/>
      <c r="K118" s="523"/>
      <c r="L118" s="523"/>
      <c r="M118" s="5"/>
      <c r="O118" s="17"/>
    </row>
    <row r="119" spans="2:15">
      <c r="B119" s="5"/>
      <c r="D119" s="5"/>
      <c r="E119" s="5"/>
      <c r="F119" s="5"/>
      <c r="G119" s="5"/>
      <c r="H119" s="5"/>
      <c r="I119" s="5"/>
      <c r="J119" s="5"/>
      <c r="K119" s="523"/>
      <c r="L119" s="523"/>
      <c r="M119" s="5"/>
      <c r="O119" s="17"/>
    </row>
    <row r="120" spans="2:15">
      <c r="B120" s="5"/>
      <c r="D120" s="5"/>
      <c r="E120" s="5"/>
      <c r="F120" s="5"/>
      <c r="G120" s="5"/>
      <c r="H120" s="5"/>
      <c r="I120" s="5"/>
      <c r="J120" s="5"/>
      <c r="K120" s="523"/>
      <c r="L120" s="523"/>
      <c r="M120" s="5"/>
      <c r="O120" s="17"/>
    </row>
    <row r="121" spans="2:15">
      <c r="B121" s="5"/>
      <c r="D121" s="5"/>
      <c r="E121" s="5"/>
      <c r="F121" s="5"/>
      <c r="G121" s="5"/>
      <c r="H121" s="5"/>
      <c r="I121" s="5"/>
      <c r="J121" s="5"/>
      <c r="K121" s="523"/>
      <c r="L121" s="523"/>
      <c r="M121" s="5"/>
      <c r="O121" s="17"/>
    </row>
    <row r="122" spans="2:15">
      <c r="B122" s="5"/>
      <c r="D122" s="5"/>
      <c r="E122" s="5"/>
      <c r="F122" s="5"/>
      <c r="G122" s="5"/>
      <c r="H122" s="5"/>
      <c r="I122" s="5"/>
      <c r="J122" s="5"/>
      <c r="K122" s="523"/>
      <c r="L122" s="523"/>
      <c r="M122" s="5"/>
      <c r="O122" s="17"/>
    </row>
    <row r="123" spans="2:15">
      <c r="B123" s="5"/>
      <c r="D123" s="5"/>
      <c r="E123" s="5"/>
      <c r="F123" s="5"/>
      <c r="G123" s="5"/>
      <c r="H123" s="5"/>
      <c r="I123" s="5"/>
      <c r="J123" s="5"/>
      <c r="K123" s="523"/>
      <c r="L123" s="523"/>
      <c r="M123" s="5"/>
      <c r="O123" s="17"/>
    </row>
    <row r="124" spans="2:15">
      <c r="B124" s="5"/>
      <c r="D124" s="5"/>
      <c r="E124" s="5"/>
      <c r="F124" s="5"/>
      <c r="G124" s="5"/>
      <c r="H124" s="5"/>
      <c r="I124" s="5"/>
      <c r="J124" s="5"/>
      <c r="K124" s="523"/>
      <c r="L124" s="523"/>
      <c r="M124" s="5"/>
      <c r="O124" s="17"/>
    </row>
    <row r="125" spans="2:15">
      <c r="B125" s="5"/>
      <c r="D125" s="5"/>
      <c r="E125" s="5"/>
      <c r="F125" s="5"/>
      <c r="G125" s="5"/>
      <c r="H125" s="5"/>
      <c r="I125" s="5"/>
      <c r="J125" s="5"/>
      <c r="K125" s="523"/>
      <c r="L125" s="523"/>
      <c r="M125" s="5"/>
      <c r="O125" s="17"/>
    </row>
    <row r="126" spans="2:15">
      <c r="B126" s="5"/>
      <c r="D126" s="5"/>
      <c r="E126" s="5"/>
      <c r="F126" s="5"/>
      <c r="G126" s="5"/>
      <c r="H126" s="5"/>
      <c r="I126" s="5"/>
      <c r="J126" s="5"/>
      <c r="K126" s="523"/>
      <c r="L126" s="523"/>
      <c r="M126" s="5"/>
      <c r="O126" s="17"/>
    </row>
    <row r="127" spans="2:15">
      <c r="B127" s="5"/>
      <c r="D127" s="5"/>
      <c r="E127" s="5"/>
      <c r="F127" s="5"/>
      <c r="G127" s="5"/>
      <c r="H127" s="5"/>
      <c r="I127" s="5"/>
      <c r="J127" s="5"/>
      <c r="K127" s="523"/>
      <c r="L127" s="523"/>
      <c r="M127" s="5"/>
      <c r="O127" s="17"/>
    </row>
    <row r="128" spans="2:15">
      <c r="B128" s="5"/>
      <c r="D128" s="5"/>
      <c r="E128" s="5"/>
      <c r="F128" s="5"/>
      <c r="G128" s="5"/>
      <c r="H128" s="5"/>
      <c r="I128" s="5"/>
      <c r="J128" s="5"/>
      <c r="K128" s="523"/>
      <c r="L128" s="523"/>
      <c r="M128" s="5"/>
      <c r="O128" s="17"/>
    </row>
    <row r="129" spans="2:15">
      <c r="B129" s="5"/>
      <c r="D129" s="5"/>
      <c r="E129" s="5"/>
      <c r="F129" s="5"/>
      <c r="G129" s="5"/>
      <c r="H129" s="5"/>
      <c r="I129" s="5"/>
      <c r="J129" s="5"/>
      <c r="K129" s="523"/>
      <c r="L129" s="523"/>
      <c r="M129" s="5"/>
      <c r="O129" s="17"/>
    </row>
    <row r="130" spans="2:15">
      <c r="B130" s="5"/>
      <c r="D130" s="5"/>
      <c r="E130" s="5"/>
      <c r="F130" s="5"/>
      <c r="G130" s="5"/>
      <c r="H130" s="5"/>
      <c r="I130" s="5"/>
      <c r="J130" s="5"/>
      <c r="K130" s="523"/>
      <c r="L130" s="523"/>
      <c r="M130" s="5"/>
      <c r="O130" s="17"/>
    </row>
    <row r="131" spans="2:15">
      <c r="B131" s="5"/>
      <c r="D131" s="5"/>
      <c r="E131" s="5"/>
      <c r="F131" s="5"/>
      <c r="G131" s="5"/>
      <c r="H131" s="5"/>
      <c r="I131" s="5"/>
      <c r="J131" s="5"/>
      <c r="K131" s="523"/>
      <c r="L131" s="523"/>
      <c r="M131" s="5"/>
      <c r="O131" s="17"/>
    </row>
    <row r="132" spans="2:15">
      <c r="B132" s="5"/>
      <c r="D132" s="5"/>
      <c r="E132" s="5"/>
      <c r="F132" s="5"/>
      <c r="G132" s="5"/>
      <c r="H132" s="5"/>
      <c r="I132" s="5"/>
      <c r="J132" s="5"/>
      <c r="K132" s="523"/>
      <c r="L132" s="523"/>
      <c r="M132" s="5"/>
      <c r="O132" s="17"/>
    </row>
    <row r="133" spans="2:15">
      <c r="B133" s="5"/>
      <c r="D133" s="5"/>
      <c r="E133" s="5"/>
      <c r="F133" s="5"/>
      <c r="G133" s="5"/>
      <c r="H133" s="5"/>
      <c r="I133" s="5"/>
      <c r="J133" s="5"/>
      <c r="K133" s="523"/>
      <c r="L133" s="523"/>
      <c r="M133" s="5"/>
      <c r="O133" s="17"/>
    </row>
    <row r="134" spans="2:15">
      <c r="B134" s="5"/>
      <c r="D134" s="5"/>
      <c r="E134" s="5"/>
      <c r="F134" s="5"/>
      <c r="G134" s="5"/>
      <c r="H134" s="5"/>
      <c r="I134" s="5"/>
      <c r="J134" s="5"/>
      <c r="K134" s="523"/>
      <c r="L134" s="523"/>
      <c r="M134" s="5"/>
      <c r="O134" s="17"/>
    </row>
    <row r="135" spans="2:15">
      <c r="B135" s="5"/>
      <c r="D135" s="5"/>
      <c r="E135" s="5"/>
      <c r="F135" s="5"/>
      <c r="G135" s="5"/>
      <c r="H135" s="5"/>
      <c r="I135" s="5"/>
      <c r="J135" s="5"/>
      <c r="K135" s="523"/>
      <c r="L135" s="523"/>
      <c r="M135" s="5"/>
      <c r="O135" s="17"/>
    </row>
    <row r="136" spans="2:15">
      <c r="B136" s="5"/>
      <c r="D136" s="5"/>
      <c r="E136" s="5"/>
      <c r="F136" s="5"/>
      <c r="G136" s="5"/>
      <c r="H136" s="5"/>
      <c r="I136" s="5"/>
      <c r="J136" s="5"/>
      <c r="K136" s="523"/>
      <c r="L136" s="523"/>
      <c r="M136" s="5"/>
      <c r="O136" s="17"/>
    </row>
    <row r="137" spans="2:15">
      <c r="B137" s="5"/>
      <c r="D137" s="5"/>
      <c r="E137" s="5"/>
      <c r="F137" s="5"/>
      <c r="G137" s="5"/>
      <c r="H137" s="5"/>
      <c r="I137" s="5"/>
      <c r="J137" s="5"/>
      <c r="K137" s="523"/>
      <c r="L137" s="523"/>
      <c r="M137" s="5"/>
      <c r="O137" s="17"/>
    </row>
    <row r="138" spans="2:15">
      <c r="B138" s="5"/>
      <c r="D138" s="5"/>
      <c r="E138" s="5"/>
      <c r="F138" s="5"/>
      <c r="G138" s="5"/>
      <c r="H138" s="5"/>
      <c r="I138" s="5"/>
      <c r="J138" s="5"/>
      <c r="K138" s="523"/>
      <c r="L138" s="523"/>
      <c r="M138" s="5"/>
      <c r="O138" s="17"/>
    </row>
    <row r="139" spans="2:15">
      <c r="B139" s="5"/>
      <c r="D139" s="5"/>
      <c r="E139" s="5"/>
      <c r="F139" s="5"/>
      <c r="G139" s="5"/>
      <c r="H139" s="5"/>
      <c r="I139" s="5"/>
      <c r="J139" s="5"/>
      <c r="K139" s="523"/>
      <c r="L139" s="523"/>
      <c r="M139" s="5"/>
      <c r="O139" s="17"/>
    </row>
    <row r="140" spans="2:15">
      <c r="B140" s="5"/>
      <c r="D140" s="5"/>
      <c r="E140" s="5"/>
      <c r="F140" s="5"/>
      <c r="G140" s="5"/>
      <c r="H140" s="5"/>
      <c r="I140" s="5"/>
      <c r="J140" s="5"/>
      <c r="K140" s="523"/>
      <c r="L140" s="523"/>
      <c r="M140" s="5"/>
      <c r="O140" s="17"/>
    </row>
    <row r="141" spans="2:15">
      <c r="B141" s="5"/>
      <c r="D141" s="5"/>
      <c r="E141" s="5"/>
      <c r="F141" s="5"/>
      <c r="G141" s="5"/>
      <c r="H141" s="5"/>
      <c r="I141" s="5"/>
      <c r="J141" s="5"/>
      <c r="K141" s="523"/>
      <c r="L141" s="523"/>
      <c r="M141" s="5"/>
      <c r="O141" s="17"/>
    </row>
    <row r="142" spans="2:15">
      <c r="B142" s="5"/>
      <c r="D142" s="5"/>
      <c r="E142" s="5"/>
      <c r="F142" s="5"/>
      <c r="G142" s="5"/>
      <c r="H142" s="5"/>
      <c r="I142" s="5"/>
      <c r="J142" s="5"/>
      <c r="K142" s="523"/>
      <c r="L142" s="523"/>
      <c r="M142" s="5"/>
      <c r="O142" s="17"/>
    </row>
    <row r="143" spans="2:15">
      <c r="B143" s="5"/>
      <c r="D143" s="5"/>
      <c r="E143" s="5"/>
      <c r="F143" s="5"/>
      <c r="G143" s="5"/>
      <c r="H143" s="5"/>
      <c r="I143" s="5"/>
      <c r="J143" s="5"/>
      <c r="K143" s="523"/>
      <c r="L143" s="523"/>
      <c r="M143" s="5"/>
      <c r="O143" s="17"/>
    </row>
    <row r="144" spans="2:15">
      <c r="B144" s="5"/>
      <c r="D144" s="5"/>
      <c r="E144" s="5"/>
      <c r="F144" s="5"/>
      <c r="G144" s="5"/>
      <c r="H144" s="5"/>
      <c r="I144" s="5"/>
      <c r="J144" s="5"/>
      <c r="K144" s="523"/>
      <c r="L144" s="523"/>
      <c r="M144" s="5"/>
      <c r="O144" s="17"/>
    </row>
    <row r="145" spans="2:15">
      <c r="B145" s="5"/>
      <c r="D145" s="5"/>
      <c r="E145" s="5"/>
      <c r="F145" s="5"/>
      <c r="G145" s="5"/>
      <c r="H145" s="5"/>
      <c r="I145" s="5"/>
      <c r="J145" s="5"/>
      <c r="K145" s="523"/>
      <c r="L145" s="523"/>
      <c r="M145" s="5"/>
      <c r="O145" s="17"/>
    </row>
    <row r="146" spans="2:15">
      <c r="B146" s="5"/>
      <c r="D146" s="5"/>
      <c r="E146" s="5"/>
      <c r="F146" s="5"/>
      <c r="G146" s="5"/>
      <c r="H146" s="5"/>
      <c r="I146" s="5"/>
      <c r="J146" s="5"/>
      <c r="K146" s="523"/>
      <c r="L146" s="523"/>
      <c r="M146" s="5"/>
      <c r="O146" s="17"/>
    </row>
    <row r="147" spans="2:15">
      <c r="B147" s="5"/>
      <c r="D147" s="5"/>
      <c r="E147" s="5"/>
      <c r="F147" s="5"/>
      <c r="G147" s="5"/>
      <c r="H147" s="5"/>
      <c r="I147" s="5"/>
      <c r="J147" s="5"/>
      <c r="K147" s="523"/>
      <c r="L147" s="523"/>
      <c r="M147" s="5"/>
      <c r="O147" s="17"/>
    </row>
    <row r="148" spans="2:15">
      <c r="B148" s="5"/>
      <c r="D148" s="5"/>
      <c r="E148" s="5"/>
      <c r="F148" s="5"/>
      <c r="G148" s="5"/>
      <c r="H148" s="5"/>
      <c r="I148" s="5"/>
      <c r="J148" s="5"/>
      <c r="K148" s="523"/>
      <c r="L148" s="523"/>
      <c r="M148" s="5"/>
      <c r="O148" s="17"/>
    </row>
    <row r="149" spans="2:15">
      <c r="B149" s="5"/>
      <c r="D149" s="5"/>
      <c r="E149" s="5"/>
      <c r="F149" s="5"/>
      <c r="G149" s="5"/>
      <c r="H149" s="5"/>
      <c r="I149" s="5"/>
      <c r="J149" s="5"/>
      <c r="K149" s="523"/>
      <c r="L149" s="523"/>
      <c r="M149" s="5"/>
      <c r="O149" s="17"/>
    </row>
    <row r="150" spans="2:15">
      <c r="B150" s="5"/>
      <c r="D150" s="5"/>
      <c r="E150" s="5"/>
      <c r="F150" s="5"/>
      <c r="G150" s="5"/>
      <c r="H150" s="5"/>
      <c r="I150" s="5"/>
      <c r="J150" s="5"/>
      <c r="K150" s="523"/>
      <c r="L150" s="523"/>
      <c r="M150" s="5"/>
      <c r="O150" s="17"/>
    </row>
    <row r="151" spans="2:15">
      <c r="B151" s="5"/>
      <c r="D151" s="5"/>
      <c r="E151" s="5"/>
      <c r="F151" s="5"/>
      <c r="G151" s="5"/>
      <c r="H151" s="5"/>
      <c r="I151" s="5"/>
      <c r="J151" s="5"/>
      <c r="K151" s="523"/>
      <c r="L151" s="523"/>
      <c r="M151" s="5"/>
      <c r="O151" s="17"/>
    </row>
    <row r="152" spans="2:15">
      <c r="B152" s="5"/>
      <c r="D152" s="5"/>
      <c r="E152" s="5"/>
      <c r="F152" s="5"/>
      <c r="G152" s="5"/>
      <c r="H152" s="5"/>
      <c r="I152" s="5"/>
      <c r="J152" s="5"/>
      <c r="K152" s="523"/>
      <c r="L152" s="523"/>
      <c r="M152" s="5"/>
      <c r="O152" s="17"/>
    </row>
    <row r="153" spans="2:15">
      <c r="B153" s="5"/>
      <c r="D153" s="5"/>
      <c r="E153" s="5"/>
      <c r="F153" s="5"/>
      <c r="G153" s="5"/>
      <c r="H153" s="5"/>
      <c r="I153" s="5"/>
      <c r="J153" s="5"/>
      <c r="K153" s="523"/>
      <c r="L153" s="523"/>
      <c r="M153" s="5"/>
      <c r="O153" s="17"/>
    </row>
    <row r="154" spans="2:15">
      <c r="B154" s="5"/>
      <c r="D154" s="5"/>
      <c r="E154" s="5"/>
      <c r="F154" s="5"/>
      <c r="G154" s="5"/>
      <c r="H154" s="5"/>
      <c r="I154" s="5"/>
      <c r="J154" s="5"/>
      <c r="K154" s="523"/>
      <c r="L154" s="523"/>
      <c r="M154" s="5"/>
      <c r="O154" s="17"/>
    </row>
    <row r="155" spans="2:15">
      <c r="B155" s="5"/>
      <c r="D155" s="5"/>
      <c r="E155" s="5"/>
      <c r="F155" s="5"/>
      <c r="G155" s="5"/>
      <c r="H155" s="5"/>
      <c r="I155" s="5"/>
      <c r="J155" s="5"/>
      <c r="K155" s="523"/>
      <c r="L155" s="523"/>
      <c r="M155" s="5"/>
      <c r="O155" s="17"/>
    </row>
    <row r="156" spans="2:15">
      <c r="B156" s="5"/>
      <c r="D156" s="5"/>
      <c r="E156" s="5"/>
      <c r="F156" s="5"/>
      <c r="G156" s="5"/>
      <c r="H156" s="5"/>
      <c r="I156" s="5"/>
      <c r="J156" s="5"/>
      <c r="K156" s="523"/>
      <c r="L156" s="523"/>
      <c r="M156" s="5"/>
      <c r="O156" s="17"/>
    </row>
    <row r="157" spans="2:15">
      <c r="B157" s="5"/>
      <c r="D157" s="5"/>
      <c r="E157" s="5"/>
      <c r="F157" s="5"/>
      <c r="G157" s="5"/>
      <c r="H157" s="5"/>
      <c r="I157" s="5"/>
      <c r="J157" s="5"/>
      <c r="K157" s="523"/>
      <c r="L157" s="523"/>
      <c r="M157" s="5"/>
      <c r="O157" s="17"/>
    </row>
    <row r="158" spans="2:15">
      <c r="B158" s="5"/>
      <c r="D158" s="5"/>
      <c r="E158" s="5"/>
      <c r="F158" s="5"/>
      <c r="G158" s="5"/>
      <c r="H158" s="5"/>
      <c r="I158" s="5"/>
      <c r="J158" s="5"/>
      <c r="K158" s="523"/>
      <c r="L158" s="523"/>
      <c r="M158" s="5"/>
      <c r="O158" s="17"/>
    </row>
    <row r="159" spans="2:15">
      <c r="B159" s="5"/>
      <c r="D159" s="5"/>
      <c r="E159" s="5"/>
      <c r="F159" s="5"/>
      <c r="G159" s="5"/>
      <c r="H159" s="5"/>
      <c r="I159" s="5"/>
      <c r="J159" s="5"/>
      <c r="K159" s="523"/>
      <c r="L159" s="523"/>
      <c r="M159" s="5"/>
      <c r="O159" s="17"/>
    </row>
    <row r="160" spans="2:15">
      <c r="B160" s="5"/>
      <c r="D160" s="5"/>
      <c r="E160" s="5"/>
      <c r="F160" s="5"/>
      <c r="G160" s="5"/>
      <c r="H160" s="5"/>
      <c r="I160" s="5"/>
      <c r="J160" s="5"/>
      <c r="K160" s="523"/>
      <c r="L160" s="523"/>
      <c r="M160" s="5"/>
      <c r="O160" s="17"/>
    </row>
    <row r="161" spans="2:15">
      <c r="B161" s="5"/>
      <c r="D161" s="5"/>
      <c r="E161" s="5"/>
      <c r="F161" s="5"/>
      <c r="G161" s="5"/>
      <c r="H161" s="5"/>
      <c r="I161" s="5"/>
      <c r="J161" s="5"/>
      <c r="K161" s="523"/>
      <c r="L161" s="523"/>
      <c r="M161" s="5"/>
      <c r="O161" s="17"/>
    </row>
    <row r="162" spans="2:15">
      <c r="B162" s="5"/>
      <c r="D162" s="5"/>
      <c r="E162" s="5"/>
      <c r="F162" s="5"/>
      <c r="G162" s="5"/>
      <c r="H162" s="5"/>
      <c r="I162" s="5"/>
      <c r="J162" s="5"/>
      <c r="K162" s="523"/>
      <c r="L162" s="523"/>
      <c r="M162" s="5"/>
      <c r="O162" s="17"/>
    </row>
    <row r="163" spans="2:15">
      <c r="B163" s="5"/>
      <c r="D163" s="5"/>
      <c r="E163" s="5"/>
      <c r="F163" s="5"/>
      <c r="G163" s="5"/>
      <c r="H163" s="5"/>
      <c r="I163" s="5"/>
      <c r="J163" s="5"/>
      <c r="K163" s="523"/>
      <c r="L163" s="523"/>
      <c r="M163" s="5"/>
      <c r="O163" s="17"/>
    </row>
    <row r="164" spans="2:15">
      <c r="B164" s="5"/>
      <c r="D164" s="5"/>
      <c r="E164" s="5"/>
      <c r="F164" s="5"/>
      <c r="G164" s="5"/>
      <c r="H164" s="5"/>
      <c r="I164" s="5"/>
      <c r="J164" s="5"/>
      <c r="K164" s="523"/>
      <c r="L164" s="523"/>
      <c r="M164" s="5"/>
      <c r="O164" s="17"/>
    </row>
    <row r="165" spans="2:15">
      <c r="B165" s="5"/>
      <c r="D165" s="5"/>
      <c r="E165" s="5"/>
      <c r="F165" s="5"/>
      <c r="G165" s="5"/>
      <c r="H165" s="5"/>
      <c r="I165" s="5"/>
      <c r="J165" s="5"/>
      <c r="K165" s="523"/>
      <c r="L165" s="523"/>
      <c r="M165" s="5"/>
      <c r="O165" s="17"/>
    </row>
    <row r="166" spans="2:15">
      <c r="B166" s="5"/>
      <c r="D166" s="5"/>
      <c r="E166" s="5"/>
      <c r="F166" s="5"/>
      <c r="G166" s="5"/>
      <c r="H166" s="5"/>
      <c r="I166" s="5"/>
      <c r="J166" s="5"/>
      <c r="K166" s="523"/>
      <c r="L166" s="523"/>
      <c r="M166" s="5"/>
      <c r="O166" s="17"/>
    </row>
    <row r="167" spans="2:15">
      <c r="B167" s="5"/>
      <c r="D167" s="5"/>
      <c r="E167" s="5"/>
      <c r="F167" s="5"/>
      <c r="G167" s="5"/>
      <c r="H167" s="5"/>
      <c r="I167" s="5"/>
      <c r="J167" s="5"/>
      <c r="K167" s="523"/>
      <c r="L167" s="523"/>
      <c r="M167" s="5"/>
      <c r="O167" s="17"/>
    </row>
    <row r="168" spans="2:15">
      <c r="B168" s="5"/>
      <c r="D168" s="5"/>
      <c r="E168" s="5"/>
      <c r="F168" s="5"/>
      <c r="G168" s="5"/>
      <c r="H168" s="5"/>
      <c r="I168" s="5"/>
      <c r="J168" s="5"/>
      <c r="K168" s="523"/>
      <c r="L168" s="523"/>
      <c r="M168" s="5"/>
      <c r="O168" s="17"/>
    </row>
    <row r="169" spans="2:15">
      <c r="B169" s="5"/>
      <c r="D169" s="5"/>
      <c r="E169" s="5"/>
      <c r="F169" s="5"/>
      <c r="G169" s="5"/>
      <c r="H169" s="5"/>
      <c r="I169" s="5"/>
      <c r="J169" s="5"/>
      <c r="K169" s="523"/>
      <c r="L169" s="523"/>
      <c r="M169" s="5"/>
      <c r="O169" s="17"/>
    </row>
    <row r="170" spans="2:15">
      <c r="B170" s="5"/>
      <c r="D170" s="5"/>
      <c r="E170" s="5"/>
      <c r="F170" s="5"/>
      <c r="G170" s="5"/>
      <c r="H170" s="5"/>
      <c r="I170" s="5"/>
      <c r="J170" s="5"/>
      <c r="K170" s="523"/>
      <c r="L170" s="523"/>
      <c r="M170" s="5"/>
      <c r="O170" s="17"/>
    </row>
    <row r="171" spans="2:15">
      <c r="B171" s="5"/>
      <c r="D171" s="5"/>
      <c r="E171" s="5"/>
      <c r="F171" s="5"/>
      <c r="G171" s="5"/>
      <c r="H171" s="5"/>
      <c r="I171" s="5"/>
      <c r="J171" s="5"/>
      <c r="K171" s="523"/>
      <c r="L171" s="523"/>
      <c r="M171" s="5"/>
      <c r="O171" s="17"/>
    </row>
    <row r="172" spans="2:15">
      <c r="B172" s="5"/>
      <c r="D172" s="5"/>
      <c r="E172" s="5"/>
      <c r="F172" s="5"/>
      <c r="G172" s="5"/>
      <c r="H172" s="5"/>
      <c r="I172" s="5"/>
      <c r="J172" s="5"/>
      <c r="K172" s="523"/>
      <c r="L172" s="523"/>
      <c r="M172" s="5"/>
      <c r="O172" s="17"/>
    </row>
    <row r="173" spans="2:15">
      <c r="B173" s="5"/>
      <c r="D173" s="5"/>
      <c r="E173" s="5"/>
      <c r="F173" s="5"/>
      <c r="G173" s="5"/>
      <c r="H173" s="5"/>
      <c r="I173" s="5"/>
      <c r="J173" s="5"/>
      <c r="K173" s="523"/>
      <c r="L173" s="523"/>
      <c r="M173" s="5"/>
      <c r="O173" s="17"/>
    </row>
    <row r="174" spans="2:15">
      <c r="B174" s="5"/>
      <c r="D174" s="5"/>
      <c r="E174" s="5"/>
      <c r="F174" s="5"/>
      <c r="G174" s="5"/>
      <c r="H174" s="5"/>
      <c r="I174" s="5"/>
      <c r="J174" s="5"/>
      <c r="K174" s="523"/>
      <c r="L174" s="523"/>
      <c r="M174" s="5"/>
      <c r="O174" s="17"/>
    </row>
    <row r="175" spans="2:15">
      <c r="B175" s="5"/>
      <c r="D175" s="5"/>
      <c r="E175" s="5"/>
      <c r="F175" s="5"/>
      <c r="G175" s="5"/>
      <c r="H175" s="5"/>
      <c r="I175" s="5"/>
      <c r="J175" s="5"/>
      <c r="K175" s="523"/>
      <c r="L175" s="523"/>
      <c r="M175" s="5"/>
      <c r="O175" s="17"/>
    </row>
    <row r="176" spans="2:15">
      <c r="B176" s="5"/>
      <c r="D176" s="5"/>
      <c r="E176" s="5"/>
      <c r="F176" s="5"/>
      <c r="G176" s="5"/>
      <c r="H176" s="5"/>
      <c r="I176" s="5"/>
      <c r="J176" s="5"/>
      <c r="K176" s="523"/>
      <c r="L176" s="523"/>
      <c r="M176" s="5"/>
      <c r="O176" s="17"/>
    </row>
    <row r="177" spans="2:15">
      <c r="B177" s="5"/>
      <c r="D177" s="5"/>
      <c r="E177" s="5"/>
      <c r="F177" s="5"/>
      <c r="G177" s="5"/>
      <c r="H177" s="5"/>
      <c r="I177" s="5"/>
      <c r="J177" s="5"/>
      <c r="K177" s="523"/>
      <c r="L177" s="523"/>
      <c r="M177" s="5"/>
      <c r="O177" s="17"/>
    </row>
    <row r="178" spans="2:15">
      <c r="B178" s="5"/>
      <c r="D178" s="5"/>
      <c r="E178" s="5"/>
      <c r="F178" s="5"/>
      <c r="G178" s="5"/>
      <c r="H178" s="5"/>
      <c r="I178" s="5"/>
      <c r="J178" s="5"/>
      <c r="K178" s="523"/>
      <c r="L178" s="523"/>
      <c r="M178" s="5"/>
      <c r="O178" s="17"/>
    </row>
    <row r="179" spans="2:15">
      <c r="B179" s="5"/>
      <c r="D179" s="5"/>
      <c r="E179" s="5"/>
      <c r="F179" s="5"/>
      <c r="G179" s="5"/>
      <c r="H179" s="5"/>
      <c r="I179" s="5"/>
      <c r="J179" s="5"/>
      <c r="K179" s="523"/>
      <c r="L179" s="523"/>
      <c r="M179" s="5"/>
      <c r="O179" s="17"/>
    </row>
    <row r="180" spans="2:15">
      <c r="B180" s="5"/>
      <c r="D180" s="5"/>
      <c r="E180" s="5"/>
      <c r="F180" s="5"/>
      <c r="G180" s="5"/>
      <c r="H180" s="5"/>
      <c r="I180" s="5"/>
      <c r="J180" s="5"/>
      <c r="K180" s="523"/>
      <c r="L180" s="523"/>
      <c r="M180" s="5"/>
      <c r="O180" s="17"/>
    </row>
    <row r="181" spans="2:15">
      <c r="B181" s="5"/>
      <c r="D181" s="5"/>
      <c r="E181" s="5"/>
      <c r="F181" s="5"/>
      <c r="G181" s="5"/>
      <c r="H181" s="5"/>
      <c r="I181" s="5"/>
      <c r="J181" s="5"/>
      <c r="K181" s="523"/>
      <c r="L181" s="523"/>
      <c r="M181" s="5"/>
      <c r="O181" s="17"/>
    </row>
    <row r="182" spans="2:15">
      <c r="B182" s="5"/>
      <c r="D182" s="5"/>
      <c r="E182" s="5"/>
      <c r="F182" s="5"/>
      <c r="G182" s="5"/>
      <c r="H182" s="5"/>
      <c r="I182" s="5"/>
      <c r="J182" s="5"/>
      <c r="K182" s="523"/>
      <c r="L182" s="523"/>
      <c r="M182" s="5"/>
      <c r="O182" s="17"/>
    </row>
    <row r="183" spans="2:15">
      <c r="B183" s="5"/>
      <c r="D183" s="5"/>
      <c r="E183" s="5"/>
      <c r="F183" s="5"/>
      <c r="G183" s="5"/>
      <c r="H183" s="5"/>
      <c r="I183" s="5"/>
      <c r="J183" s="5"/>
      <c r="K183" s="523"/>
      <c r="L183" s="523"/>
      <c r="M183" s="5"/>
      <c r="O183" s="17"/>
    </row>
    <row r="184" spans="2:15">
      <c r="B184" s="5"/>
      <c r="D184" s="5"/>
      <c r="E184" s="5"/>
      <c r="F184" s="5"/>
      <c r="G184" s="5"/>
      <c r="H184" s="5"/>
      <c r="I184" s="5"/>
      <c r="J184" s="5"/>
      <c r="K184" s="523"/>
      <c r="L184" s="523"/>
      <c r="M184" s="5"/>
      <c r="O184" s="17"/>
    </row>
    <row r="185" spans="2:15">
      <c r="B185" s="5"/>
      <c r="D185" s="5"/>
      <c r="E185" s="5"/>
      <c r="F185" s="5"/>
      <c r="G185" s="5"/>
      <c r="H185" s="5"/>
      <c r="I185" s="5"/>
      <c r="J185" s="5"/>
      <c r="K185" s="523"/>
      <c r="L185" s="523"/>
      <c r="M185" s="5"/>
      <c r="O185" s="17"/>
    </row>
    <row r="186" spans="2:15">
      <c r="B186" s="5"/>
      <c r="D186" s="5"/>
      <c r="E186" s="5"/>
      <c r="F186" s="5"/>
      <c r="G186" s="5"/>
      <c r="H186" s="5"/>
      <c r="I186" s="5"/>
      <c r="J186" s="5"/>
      <c r="K186" s="523"/>
      <c r="L186" s="523"/>
      <c r="M186" s="5"/>
      <c r="O186" s="17"/>
    </row>
    <row r="187" spans="2:15">
      <c r="B187" s="5"/>
      <c r="D187" s="5"/>
      <c r="E187" s="5"/>
      <c r="F187" s="5"/>
      <c r="G187" s="5"/>
      <c r="H187" s="5"/>
      <c r="I187" s="5"/>
      <c r="J187" s="5"/>
      <c r="K187" s="523"/>
      <c r="L187" s="523"/>
      <c r="M187" s="5"/>
      <c r="O187" s="17"/>
    </row>
    <row r="188" spans="2:15">
      <c r="B188" s="5"/>
      <c r="D188" s="5"/>
      <c r="E188" s="5"/>
      <c r="F188" s="5"/>
      <c r="G188" s="5"/>
      <c r="H188" s="5"/>
      <c r="I188" s="5"/>
      <c r="J188" s="5"/>
      <c r="K188" s="523"/>
      <c r="L188" s="523"/>
      <c r="M188" s="5"/>
      <c r="O188" s="17"/>
    </row>
    <row r="189" spans="2:15">
      <c r="B189" s="5"/>
      <c r="D189" s="5"/>
      <c r="E189" s="5"/>
      <c r="F189" s="5"/>
      <c r="G189" s="5"/>
      <c r="H189" s="5"/>
      <c r="I189" s="5"/>
      <c r="J189" s="5"/>
      <c r="K189" s="523"/>
      <c r="L189" s="523"/>
      <c r="M189" s="5"/>
      <c r="O189" s="17"/>
    </row>
    <row r="190" spans="2:15">
      <c r="B190" s="5"/>
      <c r="D190" s="5"/>
      <c r="E190" s="5"/>
      <c r="F190" s="5"/>
      <c r="G190" s="5"/>
      <c r="H190" s="5"/>
      <c r="I190" s="5"/>
      <c r="J190" s="5"/>
      <c r="K190" s="523"/>
      <c r="L190" s="523"/>
      <c r="M190" s="5"/>
      <c r="O190" s="17"/>
    </row>
    <row r="191" spans="2:15">
      <c r="B191" s="5"/>
      <c r="D191" s="5"/>
      <c r="E191" s="5"/>
      <c r="F191" s="5"/>
      <c r="G191" s="5"/>
      <c r="H191" s="5"/>
      <c r="I191" s="5"/>
      <c r="J191" s="5"/>
      <c r="K191" s="523"/>
      <c r="L191" s="523"/>
      <c r="M191" s="5"/>
      <c r="O191" s="17"/>
    </row>
    <row r="192" spans="2:15">
      <c r="B192" s="5"/>
      <c r="D192" s="5"/>
      <c r="E192" s="5"/>
      <c r="F192" s="5"/>
      <c r="G192" s="5"/>
      <c r="H192" s="5"/>
      <c r="I192" s="5"/>
      <c r="J192" s="5"/>
      <c r="K192" s="523"/>
      <c r="L192" s="523"/>
      <c r="M192" s="5"/>
      <c r="O192" s="17"/>
    </row>
    <row r="193" spans="2:15">
      <c r="B193" s="5"/>
      <c r="D193" s="5"/>
      <c r="E193" s="5"/>
      <c r="F193" s="5"/>
      <c r="G193" s="5"/>
      <c r="H193" s="5"/>
      <c r="I193" s="5"/>
      <c r="J193" s="5"/>
      <c r="K193" s="523"/>
      <c r="L193" s="523"/>
      <c r="M193" s="5"/>
      <c r="O193" s="17"/>
    </row>
    <row r="194" spans="2:15">
      <c r="B194" s="5"/>
      <c r="D194" s="5"/>
      <c r="E194" s="5"/>
      <c r="F194" s="5"/>
      <c r="G194" s="5"/>
      <c r="H194" s="5"/>
      <c r="I194" s="5"/>
      <c r="J194" s="5"/>
      <c r="K194" s="523"/>
      <c r="L194" s="523"/>
      <c r="M194" s="5"/>
      <c r="O194" s="17"/>
    </row>
    <row r="195" spans="2:15">
      <c r="B195" s="5"/>
      <c r="D195" s="5"/>
      <c r="E195" s="5"/>
      <c r="F195" s="5"/>
      <c r="G195" s="5"/>
      <c r="H195" s="5"/>
      <c r="I195" s="5"/>
      <c r="J195" s="5"/>
      <c r="K195" s="523"/>
      <c r="L195" s="523"/>
      <c r="M195" s="5"/>
      <c r="O195" s="17"/>
    </row>
    <row r="196" spans="2:15">
      <c r="B196" s="5"/>
      <c r="D196" s="5"/>
      <c r="E196" s="5"/>
      <c r="F196" s="5"/>
      <c r="G196" s="5"/>
      <c r="H196" s="5"/>
      <c r="I196" s="5"/>
      <c r="J196" s="5"/>
      <c r="K196" s="523"/>
      <c r="L196" s="523"/>
      <c r="M196" s="5"/>
      <c r="O196" s="17"/>
    </row>
    <row r="197" spans="2:15">
      <c r="B197" s="5"/>
      <c r="D197" s="5"/>
      <c r="E197" s="5"/>
      <c r="F197" s="5"/>
      <c r="G197" s="5"/>
      <c r="H197" s="5"/>
      <c r="I197" s="5"/>
      <c r="J197" s="5"/>
      <c r="K197" s="523"/>
      <c r="L197" s="523"/>
      <c r="M197" s="5"/>
      <c r="O197" s="17"/>
    </row>
    <row r="198" spans="2:15">
      <c r="B198" s="5"/>
      <c r="D198" s="5"/>
      <c r="E198" s="5"/>
      <c r="F198" s="5"/>
      <c r="G198" s="5"/>
      <c r="H198" s="5"/>
      <c r="I198" s="5"/>
      <c r="J198" s="5"/>
      <c r="K198" s="523"/>
      <c r="L198" s="523"/>
      <c r="M198" s="5"/>
      <c r="O198" s="17"/>
    </row>
    <row r="199" spans="2:15">
      <c r="B199" s="5"/>
      <c r="D199" s="5"/>
      <c r="E199" s="5"/>
      <c r="F199" s="5"/>
      <c r="G199" s="5"/>
      <c r="H199" s="5"/>
      <c r="I199" s="5"/>
      <c r="J199" s="5"/>
      <c r="K199" s="523"/>
      <c r="L199" s="523"/>
      <c r="M199" s="5"/>
      <c r="O199" s="17"/>
    </row>
  </sheetData>
  <autoFilter ref="A7:M7"/>
  <mergeCells count="29">
    <mergeCell ref="E27:I27"/>
    <mergeCell ref="C22:D22"/>
    <mergeCell ref="J5:J6"/>
    <mergeCell ref="K5:M5"/>
    <mergeCell ref="K1:M1"/>
    <mergeCell ref="A2:M2"/>
    <mergeCell ref="G35:I35"/>
    <mergeCell ref="A5:A6"/>
    <mergeCell ref="B5:B6"/>
    <mergeCell ref="C5:C6"/>
    <mergeCell ref="D5:F5"/>
    <mergeCell ref="H5:H6"/>
    <mergeCell ref="B20:C20"/>
    <mergeCell ref="P5:P6"/>
    <mergeCell ref="A18:C18"/>
    <mergeCell ref="A19:C19"/>
    <mergeCell ref="C21:D21"/>
    <mergeCell ref="G5:G6"/>
    <mergeCell ref="I5:I6"/>
    <mergeCell ref="E24:I24"/>
    <mergeCell ref="E25:I25"/>
    <mergeCell ref="E26:I26"/>
    <mergeCell ref="N5:O5"/>
    <mergeCell ref="G34:I34"/>
    <mergeCell ref="B28:C28"/>
    <mergeCell ref="B29:C29"/>
    <mergeCell ref="B30:C30"/>
    <mergeCell ref="B31:C31"/>
    <mergeCell ref="E28:I28"/>
  </mergeCells>
  <phoneticPr fontId="0" type="noConversion"/>
  <printOptions horizontalCentered="1"/>
  <pageMargins left="0.19685039370078741" right="0.19685039370078741" top="0.19685039370078741" bottom="0.27559055118110237" header="0.35433070866141736" footer="0"/>
  <pageSetup paperSize="9" scale="69" fitToHeight="10" orientation="landscape" r:id="rId1"/>
  <headerFooter alignWithMargins="0"/>
</worksheet>
</file>

<file path=xl/worksheets/sheet5.xml><?xml version="1.0" encoding="utf-8"?>
<worksheet xmlns="http://schemas.openxmlformats.org/spreadsheetml/2006/main" xmlns:r="http://schemas.openxmlformats.org/officeDocument/2006/relationships">
  <sheetPr>
    <pageSetUpPr fitToPage="1"/>
  </sheetPr>
  <dimension ref="A1:T446"/>
  <sheetViews>
    <sheetView view="pageBreakPreview" topLeftCell="C1" zoomScale="70" zoomScaleNormal="100" zoomScaleSheetLayoutView="70" workbookViewId="0">
      <pane ySplit="5" topLeftCell="A260" activePane="bottomLeft" state="frozen"/>
      <selection activeCell="G278" sqref="G278"/>
      <selection pane="bottomLeft" activeCell="G278" sqref="G278"/>
    </sheetView>
  </sheetViews>
  <sheetFormatPr defaultRowHeight="15" outlineLevelRow="1"/>
  <cols>
    <col min="1" max="1" width="3.7109375" style="5" customWidth="1"/>
    <col min="2" max="2" width="15.140625" style="94" customWidth="1"/>
    <col min="3" max="3" width="30.85546875" style="5" customWidth="1"/>
    <col min="4" max="4" width="12.28515625" style="95" customWidth="1"/>
    <col min="5" max="5" width="10" style="94" bestFit="1" customWidth="1"/>
    <col min="6" max="6" width="9.7109375" style="94" customWidth="1"/>
    <col min="7" max="7" width="11.28515625" style="94" customWidth="1"/>
    <col min="8" max="8" width="12.42578125" style="94" customWidth="1"/>
    <col min="9" max="9" width="12" style="94" customWidth="1"/>
    <col min="10" max="10" width="11.140625" style="94" customWidth="1"/>
    <col min="11" max="12" width="9.28515625" style="94" customWidth="1"/>
    <col min="13" max="13" width="21.140625" style="5" customWidth="1"/>
    <col min="14" max="14" width="15.5703125" style="5" customWidth="1"/>
    <col min="15" max="15" width="12.28515625" style="95" customWidth="1"/>
    <col min="16" max="16" width="14.7109375" style="5" customWidth="1"/>
    <col min="17" max="17" width="12.140625" style="5" customWidth="1"/>
    <col min="18" max="18" width="13.5703125" style="5" hidden="1" customWidth="1"/>
    <col min="19" max="16384" width="9.140625" style="5"/>
  </cols>
  <sheetData>
    <row r="1" spans="1:18" s="1" customFormat="1" ht="40.5" customHeight="1">
      <c r="A1" s="1618" t="s">
        <v>234</v>
      </c>
      <c r="B1" s="1618"/>
      <c r="C1" s="1618"/>
      <c r="D1" s="1618"/>
      <c r="E1" s="1618"/>
      <c r="F1" s="1618"/>
      <c r="G1" s="1618"/>
      <c r="H1" s="1618"/>
      <c r="I1" s="1618"/>
      <c r="J1" s="1618"/>
      <c r="K1" s="1618"/>
      <c r="L1" s="1618"/>
      <c r="M1" s="1618"/>
      <c r="N1" s="223"/>
      <c r="O1" s="223"/>
      <c r="P1" s="223"/>
    </row>
    <row r="2" spans="1:18" s="2" customFormat="1" ht="29.25" customHeight="1">
      <c r="A2" s="1618"/>
      <c r="B2" s="1618"/>
      <c r="C2" s="1618"/>
      <c r="D2" s="1618"/>
      <c r="E2" s="1618"/>
      <c r="F2" s="1618"/>
      <c r="G2" s="1618"/>
      <c r="H2" s="1618"/>
      <c r="I2" s="1618"/>
      <c r="J2" s="1618"/>
      <c r="K2" s="1618"/>
      <c r="L2" s="1618"/>
      <c r="M2" s="1618"/>
      <c r="N2" s="223"/>
      <c r="O2" s="223"/>
      <c r="P2" s="223"/>
    </row>
    <row r="3" spans="1:18" ht="15.75" thickBot="1">
      <c r="A3" s="3"/>
      <c r="B3" s="224"/>
      <c r="C3" s="3"/>
      <c r="D3" s="4"/>
      <c r="E3" s="224"/>
      <c r="F3" s="224"/>
      <c r="G3" s="224"/>
      <c r="H3" s="224"/>
      <c r="I3" s="224"/>
      <c r="J3" s="224"/>
      <c r="K3" s="224"/>
      <c r="L3" s="224"/>
      <c r="M3" s="224" t="s">
        <v>235</v>
      </c>
      <c r="N3" s="224"/>
      <c r="O3" s="4"/>
      <c r="P3" s="224"/>
    </row>
    <row r="4" spans="1:18" s="6" customFormat="1" ht="62.25" customHeight="1">
      <c r="A4" s="1647" t="s">
        <v>134</v>
      </c>
      <c r="B4" s="1604" t="s">
        <v>135</v>
      </c>
      <c r="C4" s="1604" t="s">
        <v>136</v>
      </c>
      <c r="D4" s="1650" t="s">
        <v>137</v>
      </c>
      <c r="E4" s="1652" t="s">
        <v>138</v>
      </c>
      <c r="F4" s="1641"/>
      <c r="G4" s="1604" t="s">
        <v>139</v>
      </c>
      <c r="H4" s="1604" t="s">
        <v>140</v>
      </c>
      <c r="I4" s="1638" t="s">
        <v>141</v>
      </c>
      <c r="J4" s="1640" t="s">
        <v>142</v>
      </c>
      <c r="K4" s="1640"/>
      <c r="L4" s="1641"/>
      <c r="M4" s="1638" t="s">
        <v>143</v>
      </c>
      <c r="N4" s="1650" t="s">
        <v>273</v>
      </c>
      <c r="O4" s="1650" t="s">
        <v>279</v>
      </c>
      <c r="P4" s="1642" t="s">
        <v>291</v>
      </c>
      <c r="Q4" s="1643"/>
      <c r="R4" s="1604" t="s">
        <v>250</v>
      </c>
    </row>
    <row r="5" spans="1:18" ht="18" customHeight="1" thickBot="1">
      <c r="A5" s="1648"/>
      <c r="B5" s="1649"/>
      <c r="C5" s="1649"/>
      <c r="D5" s="1651"/>
      <c r="E5" s="1653"/>
      <c r="F5" s="1654"/>
      <c r="G5" s="1649"/>
      <c r="H5" s="1649"/>
      <c r="I5" s="1639"/>
      <c r="J5" s="7" t="s">
        <v>144</v>
      </c>
      <c r="K5" s="8" t="s">
        <v>145</v>
      </c>
      <c r="L5" s="8" t="s">
        <v>146</v>
      </c>
      <c r="M5" s="1639"/>
      <c r="N5" s="1651"/>
      <c r="O5" s="1651"/>
      <c r="P5" s="2" t="s">
        <v>292</v>
      </c>
      <c r="Q5" s="5" t="s">
        <v>293</v>
      </c>
      <c r="R5" s="1605"/>
    </row>
    <row r="6" spans="1:18" ht="18" customHeight="1">
      <c r="A6" s="1644" t="e">
        <f>VLOOKUP(#REF!,#REF!,3,FALSE)</f>
        <v>#REF!</v>
      </c>
      <c r="B6" s="1644"/>
      <c r="C6" s="1645"/>
      <c r="D6" s="9"/>
      <c r="E6" s="10"/>
      <c r="F6" s="11"/>
      <c r="G6" s="186" t="e">
        <f t="shared" ref="G6:L6" si="0">G17</f>
        <v>#REF!</v>
      </c>
      <c r="H6" s="186" t="e">
        <f t="shared" si="0"/>
        <v>#REF!</v>
      </c>
      <c r="I6" s="186" t="e">
        <f t="shared" si="0"/>
        <v>#REF!</v>
      </c>
      <c r="J6" s="186" t="e">
        <f t="shared" si="0"/>
        <v>#REF!</v>
      </c>
      <c r="K6" s="186" t="e">
        <f t="shared" si="0"/>
        <v>#REF!</v>
      </c>
      <c r="L6" s="186" t="e">
        <f t="shared" si="0"/>
        <v>#REF!</v>
      </c>
      <c r="M6" s="179"/>
      <c r="N6" s="179"/>
      <c r="O6" s="179"/>
    </row>
    <row r="7" spans="1:18" ht="18" customHeight="1" outlineLevel="1">
      <c r="A7" s="1646" t="e">
        <f>VLOOKUP(#REF!,#REF!,3,FALSE)</f>
        <v>#REF!</v>
      </c>
      <c r="B7" s="1646"/>
      <c r="C7" s="1646"/>
      <c r="D7" s="29"/>
      <c r="E7" s="30"/>
      <c r="F7" s="27"/>
      <c r="G7" s="198"/>
      <c r="H7" s="198"/>
      <c r="I7" s="198"/>
      <c r="J7" s="198"/>
      <c r="K7" s="198"/>
      <c r="L7" s="198"/>
      <c r="M7" s="179"/>
      <c r="N7" s="179"/>
      <c r="O7" s="179"/>
    </row>
    <row r="8" spans="1:18" ht="60.75" customHeight="1" outlineLevel="1">
      <c r="A8" s="12" t="e">
        <f>#REF!</f>
        <v>#REF!</v>
      </c>
      <c r="B8" s="12" t="e">
        <f>#REF!</f>
        <v>#REF!</v>
      </c>
      <c r="C8" s="13" t="s">
        <v>261</v>
      </c>
      <c r="D8" s="29" t="e">
        <f>VLOOKUP(#REF!,#REF!,3,FALSE)</f>
        <v>#REF!</v>
      </c>
      <c r="E8" s="15" t="e">
        <f>#REF!</f>
        <v>#REF!</v>
      </c>
      <c r="F8" s="27" t="e">
        <f>VLOOKUP(#REF!,#REF!,3,FALSE)</f>
        <v>#REF!</v>
      </c>
      <c r="G8" s="15" t="e">
        <f>#REF!</f>
        <v>#REF!</v>
      </c>
      <c r="H8" s="15" t="e">
        <f>#REF!</f>
        <v>#REF!</v>
      </c>
      <c r="I8" s="15" t="e">
        <f>#REF!</f>
        <v>#REF!</v>
      </c>
      <c r="J8" s="15" t="e">
        <f>#REF!</f>
        <v>#REF!</v>
      </c>
      <c r="K8" s="15" t="e">
        <f>#REF!</f>
        <v>#REF!</v>
      </c>
      <c r="L8" s="15" t="e">
        <f>#REF!</f>
        <v>#REF!</v>
      </c>
      <c r="M8" s="228" t="e">
        <f>VLOOKUP(#REF!,#REF!,3,FALSE)</f>
        <v>#REF!</v>
      </c>
      <c r="N8" s="228" t="e">
        <f>VLOOKUP(#REF!,#REF!,3,FALSE)</f>
        <v>#REF!</v>
      </c>
      <c r="O8" s="193" t="e">
        <f t="shared" ref="O8:O18" si="1">IF(B8=$B$17,1,0)</f>
        <v>#REF!</v>
      </c>
      <c r="P8" s="5">
        <v>1</v>
      </c>
      <c r="Q8" s="5">
        <v>0</v>
      </c>
    </row>
    <row r="9" spans="1:18" ht="75.75" customHeight="1" outlineLevel="1">
      <c r="A9" s="12" t="e">
        <f>#REF!</f>
        <v>#REF!</v>
      </c>
      <c r="B9" s="12" t="e">
        <f>#REF!</f>
        <v>#REF!</v>
      </c>
      <c r="C9" s="19" t="s">
        <v>262</v>
      </c>
      <c r="D9" s="29" t="e">
        <f>VLOOKUP(#REF!,#REF!,3,FALSE)</f>
        <v>#REF!</v>
      </c>
      <c r="E9" s="15" t="e">
        <f>#REF!</f>
        <v>#REF!</v>
      </c>
      <c r="F9" s="27" t="e">
        <f>VLOOKUP(#REF!,#REF!,3,FALSE)</f>
        <v>#REF!</v>
      </c>
      <c r="G9" s="15" t="e">
        <f>#REF!</f>
        <v>#REF!</v>
      </c>
      <c r="H9" s="15" t="e">
        <f>#REF!</f>
        <v>#REF!</v>
      </c>
      <c r="I9" s="15" t="e">
        <f>#REF!</f>
        <v>#REF!</v>
      </c>
      <c r="J9" s="15" t="e">
        <f>#REF!</f>
        <v>#REF!</v>
      </c>
      <c r="K9" s="15" t="e">
        <f>#REF!</f>
        <v>#REF!</v>
      </c>
      <c r="L9" s="15" t="e">
        <f>#REF!</f>
        <v>#REF!</v>
      </c>
      <c r="M9" s="228" t="e">
        <f>VLOOKUP(#REF!,#REF!,3,FALSE)</f>
        <v>#REF!</v>
      </c>
      <c r="N9" s="228" t="e">
        <f>VLOOKUP(#REF!,#REF!,3,FALSE)</f>
        <v>#REF!</v>
      </c>
      <c r="O9" s="193" t="e">
        <f t="shared" si="1"/>
        <v>#REF!</v>
      </c>
      <c r="P9" s="5">
        <v>1</v>
      </c>
      <c r="Q9" s="5">
        <v>0</v>
      </c>
    </row>
    <row r="10" spans="1:18" ht="60.75" customHeight="1" outlineLevel="1">
      <c r="A10" s="12" t="e">
        <f>#REF!</f>
        <v>#REF!</v>
      </c>
      <c r="B10" s="12" t="e">
        <f>#REF!</f>
        <v>#REF!</v>
      </c>
      <c r="C10" s="23" t="s">
        <v>263</v>
      </c>
      <c r="D10" s="29" t="e">
        <f>VLOOKUP(#REF!,#REF!,3,FALSE)</f>
        <v>#REF!</v>
      </c>
      <c r="E10" s="15" t="e">
        <f>#REF!</f>
        <v>#REF!</v>
      </c>
      <c r="F10" s="27" t="e">
        <f>VLOOKUP(#REF!,#REF!,3,FALSE)</f>
        <v>#REF!</v>
      </c>
      <c r="G10" s="15" t="e">
        <f>#REF!</f>
        <v>#REF!</v>
      </c>
      <c r="H10" s="15" t="e">
        <f>#REF!</f>
        <v>#REF!</v>
      </c>
      <c r="I10" s="15" t="e">
        <f>#REF!</f>
        <v>#REF!</v>
      </c>
      <c r="J10" s="15" t="e">
        <f>#REF!</f>
        <v>#REF!</v>
      </c>
      <c r="K10" s="15" t="e">
        <f>#REF!</f>
        <v>#REF!</v>
      </c>
      <c r="L10" s="15" t="e">
        <f>#REF!</f>
        <v>#REF!</v>
      </c>
      <c r="M10" s="228" t="e">
        <f>VLOOKUP(#REF!,#REF!,3,FALSE)</f>
        <v>#REF!</v>
      </c>
      <c r="N10" s="228" t="e">
        <f>VLOOKUP(#REF!,#REF!,3,FALSE)</f>
        <v>#REF!</v>
      </c>
      <c r="O10" s="193" t="e">
        <f t="shared" si="1"/>
        <v>#REF!</v>
      </c>
      <c r="P10" s="5">
        <v>1</v>
      </c>
      <c r="Q10" s="5">
        <v>0</v>
      </c>
    </row>
    <row r="11" spans="1:18" ht="27" customHeight="1" outlineLevel="1">
      <c r="A11" s="14"/>
      <c r="B11" s="14"/>
      <c r="C11" s="14"/>
      <c r="D11" s="14"/>
      <c r="E11" s="14"/>
      <c r="F11" s="14"/>
      <c r="G11" s="14"/>
      <c r="H11" s="14"/>
      <c r="I11" s="14"/>
      <c r="J11" s="14"/>
      <c r="K11" s="14"/>
      <c r="L11" s="14"/>
      <c r="M11" s="193"/>
      <c r="N11" s="193"/>
      <c r="O11" s="193" t="e">
        <f t="shared" si="1"/>
        <v>#REF!</v>
      </c>
    </row>
    <row r="12" spans="1:18" ht="27" customHeight="1" outlineLevel="1">
      <c r="A12" s="1646" t="e">
        <f>VLOOKUP(#REF!,#REF!,3,FALSE)</f>
        <v>#REF!</v>
      </c>
      <c r="B12" s="1646"/>
      <c r="C12" s="1646"/>
      <c r="D12" s="20"/>
      <c r="E12" s="15"/>
      <c r="F12" s="34"/>
      <c r="G12" s="21" t="e">
        <f t="shared" ref="G12:L12" si="2">SUM(G8:G11)</f>
        <v>#REF!</v>
      </c>
      <c r="H12" s="21" t="e">
        <f t="shared" si="2"/>
        <v>#REF!</v>
      </c>
      <c r="I12" s="21" t="e">
        <f t="shared" si="2"/>
        <v>#REF!</v>
      </c>
      <c r="J12" s="21" t="e">
        <f t="shared" si="2"/>
        <v>#REF!</v>
      </c>
      <c r="K12" s="21" t="e">
        <f t="shared" si="2"/>
        <v>#REF!</v>
      </c>
      <c r="L12" s="21" t="e">
        <f t="shared" si="2"/>
        <v>#REF!</v>
      </c>
      <c r="M12" s="193"/>
      <c r="N12" s="193"/>
      <c r="O12" s="193" t="e">
        <f t="shared" si="1"/>
        <v>#REF!</v>
      </c>
    </row>
    <row r="13" spans="1:18" ht="27" customHeight="1" outlineLevel="1">
      <c r="A13" s="1646" t="e">
        <f>VLOOKUP(#REF!,#REF!,3,FALSE)</f>
        <v>#REF!</v>
      </c>
      <c r="B13" s="1646"/>
      <c r="C13" s="1646"/>
      <c r="D13" s="20"/>
      <c r="E13" s="15"/>
      <c r="F13" s="34"/>
      <c r="G13" s="21"/>
      <c r="H13" s="15"/>
      <c r="I13" s="15"/>
      <c r="J13" s="15"/>
      <c r="K13" s="15"/>
      <c r="L13" s="15"/>
      <c r="M13" s="193"/>
      <c r="N13" s="193"/>
      <c r="O13" s="193" t="e">
        <f t="shared" si="1"/>
        <v>#REF!</v>
      </c>
    </row>
    <row r="14" spans="1:18" ht="27" customHeight="1" outlineLevel="1">
      <c r="A14" s="12"/>
      <c r="B14" s="12"/>
      <c r="C14" s="19"/>
      <c r="D14" s="29" t="e">
        <f>VLOOKUP(#REF!,#REF!,3,FALSE)</f>
        <v>#REF!</v>
      </c>
      <c r="E14" s="29"/>
      <c r="F14" s="74" t="e">
        <f>VLOOKUP(#REF!,#REF!,3,FALSE)</f>
        <v>#REF!</v>
      </c>
      <c r="G14" s="21"/>
      <c r="H14" s="15"/>
      <c r="I14" s="15"/>
      <c r="J14" s="15"/>
      <c r="K14" s="15"/>
      <c r="L14" s="15"/>
      <c r="M14" s="228" t="e">
        <f>VLOOKUP(#REF!,#REF!,2,FALSE)</f>
        <v>#REF!</v>
      </c>
      <c r="N14" s="193"/>
      <c r="O14" s="193" t="e">
        <f t="shared" si="1"/>
        <v>#REF!</v>
      </c>
    </row>
    <row r="15" spans="1:18" ht="18.75" customHeight="1" outlineLevel="1">
      <c r="A15" s="159"/>
      <c r="B15" s="160"/>
      <c r="C15" s="161"/>
      <c r="D15" s="29"/>
      <c r="E15" s="30"/>
      <c r="F15" s="27"/>
      <c r="G15" s="37"/>
      <c r="H15" s="30"/>
      <c r="I15" s="30"/>
      <c r="J15" s="30"/>
      <c r="K15" s="30"/>
      <c r="L15" s="30"/>
      <c r="M15" s="193"/>
      <c r="N15" s="193"/>
      <c r="O15" s="193" t="e">
        <f t="shared" si="1"/>
        <v>#REF!</v>
      </c>
    </row>
    <row r="16" spans="1:18" ht="15.75" customHeight="1" outlineLevel="1">
      <c r="A16" s="1646" t="e">
        <f>VLOOKUP(#REF!,#REF!,3,FALSE)</f>
        <v>#REF!</v>
      </c>
      <c r="B16" s="1646"/>
      <c r="C16" s="1646"/>
      <c r="D16" s="35"/>
      <c r="E16" s="30"/>
      <c r="F16" s="36"/>
      <c r="G16" s="37">
        <f t="shared" ref="G16:L16" si="3">SUM(G13:G15)</f>
        <v>0</v>
      </c>
      <c r="H16" s="37">
        <f t="shared" si="3"/>
        <v>0</v>
      </c>
      <c r="I16" s="37">
        <f t="shared" si="3"/>
        <v>0</v>
      </c>
      <c r="J16" s="37">
        <f t="shared" si="3"/>
        <v>0</v>
      </c>
      <c r="K16" s="37">
        <f t="shared" si="3"/>
        <v>0</v>
      </c>
      <c r="L16" s="37">
        <f t="shared" si="3"/>
        <v>0</v>
      </c>
      <c r="M16" s="193"/>
      <c r="N16" s="193"/>
      <c r="O16" s="193" t="e">
        <f t="shared" si="1"/>
        <v>#REF!</v>
      </c>
    </row>
    <row r="17" spans="1:17" ht="48.75" customHeight="1" outlineLevel="1">
      <c r="A17" s="155"/>
      <c r="B17" s="226" t="e">
        <f>VLOOKUP(#REF!,#REF!,3,FALSE)</f>
        <v>#REF!</v>
      </c>
      <c r="C17" s="156" t="e">
        <f>A6</f>
        <v>#REF!</v>
      </c>
      <c r="D17" s="151"/>
      <c r="E17" s="152"/>
      <c r="F17" s="153"/>
      <c r="G17" s="152" t="e">
        <f t="shared" ref="G17:L17" si="4">G16+G12</f>
        <v>#REF!</v>
      </c>
      <c r="H17" s="152" t="e">
        <f t="shared" si="4"/>
        <v>#REF!</v>
      </c>
      <c r="I17" s="152" t="e">
        <f t="shared" si="4"/>
        <v>#REF!</v>
      </c>
      <c r="J17" s="152" t="e">
        <f t="shared" si="4"/>
        <v>#REF!</v>
      </c>
      <c r="K17" s="152" t="e">
        <f t="shared" si="4"/>
        <v>#REF!</v>
      </c>
      <c r="L17" s="152" t="e">
        <f t="shared" si="4"/>
        <v>#REF!</v>
      </c>
      <c r="M17" s="193"/>
      <c r="N17" s="193"/>
      <c r="O17" s="193" t="e">
        <f t="shared" si="1"/>
        <v>#REF!</v>
      </c>
    </row>
    <row r="18" spans="1:17" ht="15.75" customHeight="1" outlineLevel="1">
      <c r="A18" s="27"/>
      <c r="B18" s="27"/>
      <c r="C18" s="28"/>
      <c r="D18" s="29"/>
      <c r="E18" s="30"/>
      <c r="F18" s="27"/>
      <c r="G18" s="30"/>
      <c r="H18" s="30"/>
      <c r="I18" s="30"/>
      <c r="J18" s="30"/>
      <c r="K18" s="30"/>
      <c r="L18" s="30"/>
      <c r="M18" s="193"/>
      <c r="N18" s="193"/>
      <c r="O18" s="193" t="e">
        <f t="shared" si="1"/>
        <v>#REF!</v>
      </c>
    </row>
    <row r="19" spans="1:17" ht="18.75" customHeight="1">
      <c r="A19" s="1644" t="e">
        <f>VLOOKUP(#REF!,#REF!,3,FALSE)</f>
        <v>#REF!</v>
      </c>
      <c r="B19" s="1644"/>
      <c r="C19" s="1645"/>
      <c r="D19" s="9"/>
      <c r="E19" s="10"/>
      <c r="F19" s="11"/>
      <c r="G19" s="186" t="e">
        <f t="shared" ref="G19:L19" si="5">G30</f>
        <v>#REF!</v>
      </c>
      <c r="H19" s="186" t="e">
        <f t="shared" si="5"/>
        <v>#REF!</v>
      </c>
      <c r="I19" s="186" t="e">
        <f t="shared" si="5"/>
        <v>#REF!</v>
      </c>
      <c r="J19" s="186" t="e">
        <f t="shared" si="5"/>
        <v>#REF!</v>
      </c>
      <c r="K19" s="186" t="e">
        <f t="shared" si="5"/>
        <v>#REF!</v>
      </c>
      <c r="L19" s="186" t="e">
        <f t="shared" si="5"/>
        <v>#REF!</v>
      </c>
      <c r="M19" s="193"/>
      <c r="N19" s="193"/>
      <c r="O19" s="193"/>
    </row>
    <row r="20" spans="1:17" ht="15" customHeight="1" outlineLevel="1">
      <c r="A20" s="1646" t="e">
        <f>VLOOKUP(#REF!,#REF!,3,FALSE)</f>
        <v>#REF!</v>
      </c>
      <c r="B20" s="1646"/>
      <c r="C20" s="1646"/>
      <c r="D20" s="29"/>
      <c r="E20" s="30"/>
      <c r="F20" s="27"/>
      <c r="G20" s="198"/>
      <c r="H20" s="198"/>
      <c r="I20" s="198"/>
      <c r="J20" s="198"/>
      <c r="K20" s="198"/>
      <c r="L20" s="198"/>
      <c r="M20" s="193"/>
      <c r="N20" s="193"/>
      <c r="O20" s="193" t="e">
        <f t="shared" ref="O20:O31" si="6">IF(B20=$B$17,1,0)</f>
        <v>#REF!</v>
      </c>
    </row>
    <row r="21" spans="1:17" ht="60.75" customHeight="1" outlineLevel="1">
      <c r="A21" s="12" t="e">
        <f>#REF!</f>
        <v>#REF!</v>
      </c>
      <c r="B21" s="12" t="e">
        <f>#REF!</f>
        <v>#REF!</v>
      </c>
      <c r="C21" s="13" t="s">
        <v>147</v>
      </c>
      <c r="D21" s="29" t="e">
        <f>VLOOKUP(#REF!,#REF!,3,FALSE)</f>
        <v>#REF!</v>
      </c>
      <c r="E21" s="15" t="e">
        <f>#REF!</f>
        <v>#REF!</v>
      </c>
      <c r="F21" s="27" t="e">
        <f>VLOOKUP(#REF!,#REF!,3,FALSE)</f>
        <v>#REF!</v>
      </c>
      <c r="G21" s="15" t="e">
        <f>#REF!</f>
        <v>#REF!</v>
      </c>
      <c r="H21" s="15" t="e">
        <f>#REF!</f>
        <v>#REF!</v>
      </c>
      <c r="I21" s="15" t="e">
        <f>#REF!</f>
        <v>#REF!</v>
      </c>
      <c r="J21" s="15" t="e">
        <f>#REF!</f>
        <v>#REF!</v>
      </c>
      <c r="K21" s="15" t="e">
        <f>#REF!</f>
        <v>#REF!</v>
      </c>
      <c r="L21" s="15" t="e">
        <f>#REF!</f>
        <v>#REF!</v>
      </c>
      <c r="M21" s="228" t="e">
        <f>VLOOKUP(#REF!,#REF!,3,FALSE)</f>
        <v>#REF!</v>
      </c>
      <c r="N21" s="228" t="e">
        <f>VLOOKUP(#REF!,#REF!,3,FALSE)</f>
        <v>#REF!</v>
      </c>
      <c r="O21" s="193" t="e">
        <f t="shared" si="6"/>
        <v>#REF!</v>
      </c>
      <c r="P21" s="5">
        <v>1</v>
      </c>
      <c r="Q21" s="5">
        <v>0</v>
      </c>
    </row>
    <row r="22" spans="1:17" ht="60.75" customHeight="1" outlineLevel="1">
      <c r="A22" s="12" t="e">
        <f>#REF!</f>
        <v>#REF!</v>
      </c>
      <c r="B22" s="12" t="e">
        <f>#REF!</f>
        <v>#REF!</v>
      </c>
      <c r="C22" s="31" t="s">
        <v>148</v>
      </c>
      <c r="D22" s="29" t="e">
        <f>VLOOKUP(#REF!,#REF!,3,FALSE)</f>
        <v>#REF!</v>
      </c>
      <c r="E22" s="15" t="e">
        <f>#REF!</f>
        <v>#REF!</v>
      </c>
      <c r="F22" s="27" t="e">
        <f>VLOOKUP(#REF!,#REF!,3,FALSE)</f>
        <v>#REF!</v>
      </c>
      <c r="G22" s="15" t="e">
        <f>#REF!</f>
        <v>#REF!</v>
      </c>
      <c r="H22" s="15" t="e">
        <f>#REF!</f>
        <v>#REF!</v>
      </c>
      <c r="I22" s="15" t="e">
        <f>#REF!</f>
        <v>#REF!</v>
      </c>
      <c r="J22" s="15" t="e">
        <f>#REF!</f>
        <v>#REF!</v>
      </c>
      <c r="K22" s="15" t="e">
        <f>#REF!</f>
        <v>#REF!</v>
      </c>
      <c r="L22" s="15" t="e">
        <f>#REF!</f>
        <v>#REF!</v>
      </c>
      <c r="M22" s="228" t="e">
        <f>VLOOKUP(#REF!,#REF!,3,FALSE)</f>
        <v>#REF!</v>
      </c>
      <c r="N22" s="228" t="e">
        <f>VLOOKUP(#REF!,#REF!,3,FALSE)</f>
        <v>#REF!</v>
      </c>
      <c r="O22" s="193" t="e">
        <f t="shared" si="6"/>
        <v>#REF!</v>
      </c>
      <c r="P22" s="5">
        <v>1</v>
      </c>
      <c r="Q22" s="5">
        <v>0</v>
      </c>
    </row>
    <row r="23" spans="1:17" ht="60.75" customHeight="1" outlineLevel="1">
      <c r="A23" s="12" t="e">
        <f>#REF!</f>
        <v>#REF!</v>
      </c>
      <c r="B23" s="12" t="e">
        <f>#REF!</f>
        <v>#REF!</v>
      </c>
      <c r="C23" s="32" t="s">
        <v>149</v>
      </c>
      <c r="D23" s="29" t="e">
        <f>VLOOKUP(#REF!,#REF!,3,FALSE)</f>
        <v>#REF!</v>
      </c>
      <c r="E23" s="15" t="e">
        <f>#REF!</f>
        <v>#REF!</v>
      </c>
      <c r="F23" s="27" t="e">
        <f>VLOOKUP(#REF!,#REF!,3,FALSE)</f>
        <v>#REF!</v>
      </c>
      <c r="G23" s="15" t="e">
        <f>#REF!</f>
        <v>#REF!</v>
      </c>
      <c r="H23" s="15" t="e">
        <f>#REF!</f>
        <v>#REF!</v>
      </c>
      <c r="I23" s="15" t="e">
        <f>#REF!</f>
        <v>#REF!</v>
      </c>
      <c r="J23" s="15" t="e">
        <f>#REF!</f>
        <v>#REF!</v>
      </c>
      <c r="K23" s="15" t="e">
        <f>#REF!</f>
        <v>#REF!</v>
      </c>
      <c r="L23" s="15" t="e">
        <f>#REF!</f>
        <v>#REF!</v>
      </c>
      <c r="M23" s="228" t="e">
        <f>VLOOKUP(#REF!,#REF!,3,FALSE)</f>
        <v>#REF!</v>
      </c>
      <c r="N23" s="228" t="e">
        <f>VLOOKUP(#REF!,#REF!,3,FALSE)</f>
        <v>#REF!</v>
      </c>
      <c r="O23" s="193" t="e">
        <f t="shared" si="6"/>
        <v>#REF!</v>
      </c>
      <c r="P23" s="5">
        <v>1</v>
      </c>
      <c r="Q23" s="5">
        <v>0</v>
      </c>
    </row>
    <row r="24" spans="1:17" ht="75.75" customHeight="1" outlineLevel="1">
      <c r="A24" s="12" t="e">
        <f>#REF!</f>
        <v>#REF!</v>
      </c>
      <c r="B24" s="12" t="e">
        <f>#REF!</f>
        <v>#REF!</v>
      </c>
      <c r="C24" s="19" t="s">
        <v>151</v>
      </c>
      <c r="D24" s="29" t="e">
        <f>VLOOKUP(#REF!,#REF!,3,FALSE)</f>
        <v>#REF!</v>
      </c>
      <c r="E24" s="15" t="e">
        <f>#REF!</f>
        <v>#REF!</v>
      </c>
      <c r="F24" s="27" t="e">
        <f>VLOOKUP(#REF!,#REF!,3,FALSE)</f>
        <v>#REF!</v>
      </c>
      <c r="G24" s="15" t="e">
        <f>#REF!</f>
        <v>#REF!</v>
      </c>
      <c r="H24" s="15" t="e">
        <f>#REF!</f>
        <v>#REF!</v>
      </c>
      <c r="I24" s="15" t="e">
        <f>#REF!</f>
        <v>#REF!</v>
      </c>
      <c r="J24" s="15" t="e">
        <f>#REF!</f>
        <v>#REF!</v>
      </c>
      <c r="K24" s="15" t="e">
        <f>#REF!</f>
        <v>#REF!</v>
      </c>
      <c r="L24" s="15" t="e">
        <f>#REF!</f>
        <v>#REF!</v>
      </c>
      <c r="M24" s="228" t="e">
        <f>VLOOKUP(#REF!,#REF!,3,FALSE)</f>
        <v>#REF!</v>
      </c>
      <c r="N24" s="228" t="e">
        <f>VLOOKUP(#REF!,#REF!,3,FALSE)</f>
        <v>#REF!</v>
      </c>
      <c r="O24" s="193" t="e">
        <f t="shared" si="6"/>
        <v>#REF!</v>
      </c>
      <c r="P24" s="5">
        <v>1</v>
      </c>
      <c r="Q24" s="5">
        <v>0</v>
      </c>
    </row>
    <row r="25" spans="1:17" ht="15.75" customHeight="1" outlineLevel="1">
      <c r="A25" s="86"/>
      <c r="B25" s="157"/>
      <c r="C25" s="158"/>
      <c r="D25" s="14"/>
      <c r="E25" s="15"/>
      <c r="F25" s="27"/>
      <c r="G25" s="30"/>
      <c r="H25" s="15"/>
      <c r="I25" s="15"/>
      <c r="J25" s="15"/>
      <c r="K25" s="15"/>
      <c r="L25" s="15"/>
      <c r="M25" s="193"/>
      <c r="N25" s="193"/>
      <c r="O25" s="193" t="e">
        <f t="shared" si="6"/>
        <v>#REF!</v>
      </c>
    </row>
    <row r="26" spans="1:17" ht="15.75" customHeight="1" outlineLevel="1">
      <c r="A26" s="1646" t="e">
        <f>VLOOKUP(#REF!,#REF!,3,FALSE)</f>
        <v>#REF!</v>
      </c>
      <c r="B26" s="1646"/>
      <c r="C26" s="1646"/>
      <c r="D26" s="20"/>
      <c r="E26" s="15"/>
      <c r="F26" s="34"/>
      <c r="G26" s="21" t="e">
        <f t="shared" ref="G26:L26" si="7">SUM(G21:G25)</f>
        <v>#REF!</v>
      </c>
      <c r="H26" s="21" t="e">
        <f t="shared" si="7"/>
        <v>#REF!</v>
      </c>
      <c r="I26" s="21" t="e">
        <f t="shared" si="7"/>
        <v>#REF!</v>
      </c>
      <c r="J26" s="21" t="e">
        <f t="shared" si="7"/>
        <v>#REF!</v>
      </c>
      <c r="K26" s="21" t="e">
        <f t="shared" si="7"/>
        <v>#REF!</v>
      </c>
      <c r="L26" s="21" t="e">
        <f t="shared" si="7"/>
        <v>#REF!</v>
      </c>
      <c r="M26" s="193"/>
      <c r="N26" s="193"/>
      <c r="O26" s="193" t="e">
        <f t="shared" si="6"/>
        <v>#REF!</v>
      </c>
    </row>
    <row r="27" spans="1:17" ht="15.75" customHeight="1" outlineLevel="1">
      <c r="A27" s="1646" t="e">
        <f>VLOOKUP(#REF!,#REF!,3,FALSE)</f>
        <v>#REF!</v>
      </c>
      <c r="B27" s="1646"/>
      <c r="C27" s="1646"/>
      <c r="D27" s="20"/>
      <c r="E27" s="15"/>
      <c r="F27" s="34"/>
      <c r="G27" s="21"/>
      <c r="H27" s="15"/>
      <c r="I27" s="15"/>
      <c r="J27" s="15"/>
      <c r="K27" s="15"/>
      <c r="L27" s="15"/>
      <c r="M27" s="193"/>
      <c r="N27" s="193"/>
      <c r="O27" s="193" t="e">
        <f t="shared" si="6"/>
        <v>#REF!</v>
      </c>
    </row>
    <row r="28" spans="1:17" ht="15.75" customHeight="1" outlineLevel="1">
      <c r="A28" s="159"/>
      <c r="B28" s="160"/>
      <c r="C28" s="161"/>
      <c r="D28" s="35"/>
      <c r="E28" s="30"/>
      <c r="F28" s="36"/>
      <c r="G28" s="37"/>
      <c r="H28" s="30"/>
      <c r="I28" s="30"/>
      <c r="J28" s="30"/>
      <c r="K28" s="30"/>
      <c r="L28" s="30"/>
      <c r="M28" s="193"/>
      <c r="N28" s="193"/>
      <c r="O28" s="193" t="e">
        <f t="shared" si="6"/>
        <v>#REF!</v>
      </c>
    </row>
    <row r="29" spans="1:17" ht="15.75" customHeight="1" outlineLevel="1">
      <c r="A29" s="1646" t="e">
        <f>VLOOKUP(#REF!,#REF!,3,FALSE)</f>
        <v>#REF!</v>
      </c>
      <c r="B29" s="1646"/>
      <c r="C29" s="1646"/>
      <c r="D29" s="35"/>
      <c r="E29" s="30"/>
      <c r="F29" s="36"/>
      <c r="G29" s="37">
        <f t="shared" ref="G29:L29" si="8">SUM(G28:G28)</f>
        <v>0</v>
      </c>
      <c r="H29" s="37">
        <f t="shared" si="8"/>
        <v>0</v>
      </c>
      <c r="I29" s="37">
        <f t="shared" si="8"/>
        <v>0</v>
      </c>
      <c r="J29" s="37">
        <f t="shared" si="8"/>
        <v>0</v>
      </c>
      <c r="K29" s="37">
        <f t="shared" si="8"/>
        <v>0</v>
      </c>
      <c r="L29" s="37">
        <f t="shared" si="8"/>
        <v>0</v>
      </c>
      <c r="M29" s="193"/>
      <c r="N29" s="193"/>
      <c r="O29" s="193" t="e">
        <f t="shared" si="6"/>
        <v>#REF!</v>
      </c>
    </row>
    <row r="30" spans="1:17" ht="54" customHeight="1" outlineLevel="1">
      <c r="A30" s="155"/>
      <c r="B30" s="226" t="e">
        <f>VLOOKUP(#REF!,#REF!,3,FALSE)</f>
        <v>#REF!</v>
      </c>
      <c r="C30" s="156" t="e">
        <f>A19</f>
        <v>#REF!</v>
      </c>
      <c r="D30" s="218"/>
      <c r="E30" s="219"/>
      <c r="F30" s="220"/>
      <c r="G30" s="219" t="e">
        <f t="shared" ref="G30:L30" si="9">G26+G29</f>
        <v>#REF!</v>
      </c>
      <c r="H30" s="219" t="e">
        <f t="shared" si="9"/>
        <v>#REF!</v>
      </c>
      <c r="I30" s="219" t="e">
        <f t="shared" si="9"/>
        <v>#REF!</v>
      </c>
      <c r="J30" s="219" t="e">
        <f t="shared" si="9"/>
        <v>#REF!</v>
      </c>
      <c r="K30" s="219" t="e">
        <f t="shared" si="9"/>
        <v>#REF!</v>
      </c>
      <c r="L30" s="219" t="e">
        <f t="shared" si="9"/>
        <v>#REF!</v>
      </c>
      <c r="M30" s="206"/>
      <c r="N30" s="206"/>
      <c r="O30" s="206" t="e">
        <f t="shared" si="6"/>
        <v>#REF!</v>
      </c>
    </row>
    <row r="31" spans="1:17" ht="15.75" customHeight="1" outlineLevel="1">
      <c r="A31" s="27"/>
      <c r="B31" s="39"/>
      <c r="C31" s="27"/>
      <c r="D31" s="29"/>
      <c r="E31" s="30"/>
      <c r="F31" s="40"/>
      <c r="G31" s="30"/>
      <c r="H31" s="30"/>
      <c r="I31" s="30"/>
      <c r="J31" s="41"/>
      <c r="K31" s="30"/>
      <c r="L31" s="30"/>
      <c r="M31" s="193"/>
      <c r="N31" s="193"/>
      <c r="O31" s="193" t="e">
        <f t="shared" si="6"/>
        <v>#REF!</v>
      </c>
    </row>
    <row r="32" spans="1:17" ht="18.75" customHeight="1">
      <c r="A32" s="1644" t="e">
        <f>VLOOKUP(#REF!,#REF!,3,FALSE)</f>
        <v>#REF!</v>
      </c>
      <c r="B32" s="1644"/>
      <c r="C32" s="1645"/>
      <c r="D32" s="9"/>
      <c r="E32" s="10"/>
      <c r="F32" s="43"/>
      <c r="G32" s="186" t="e">
        <f t="shared" ref="G32:L32" si="10">G61</f>
        <v>#REF!</v>
      </c>
      <c r="H32" s="186" t="e">
        <f t="shared" si="10"/>
        <v>#REF!</v>
      </c>
      <c r="I32" s="186" t="e">
        <f t="shared" si="10"/>
        <v>#REF!</v>
      </c>
      <c r="J32" s="186" t="e">
        <f t="shared" si="10"/>
        <v>#REF!</v>
      </c>
      <c r="K32" s="186" t="e">
        <f t="shared" si="10"/>
        <v>#REF!</v>
      </c>
      <c r="L32" s="186" t="e">
        <f t="shared" si="10"/>
        <v>#REF!</v>
      </c>
      <c r="M32" s="193"/>
      <c r="N32" s="193"/>
      <c r="O32" s="193"/>
    </row>
    <row r="33" spans="1:17" ht="15.75" customHeight="1" outlineLevel="1">
      <c r="A33" s="1646" t="e">
        <f>VLOOKUP(#REF!,#REF!,3,FALSE)</f>
        <v>#REF!</v>
      </c>
      <c r="B33" s="1646"/>
      <c r="C33" s="1646"/>
      <c r="D33" s="44"/>
      <c r="E33" s="45"/>
      <c r="F33" s="45"/>
      <c r="G33" s="46"/>
      <c r="H33" s="45"/>
      <c r="I33" s="45"/>
      <c r="J33" s="44"/>
      <c r="K33" s="45"/>
      <c r="L33" s="45"/>
      <c r="M33" s="193"/>
      <c r="N33" s="193"/>
      <c r="O33" s="193" t="e">
        <f t="shared" ref="O33:O57" si="11">IF(B33=$B$17,1,0)</f>
        <v>#REF!</v>
      </c>
    </row>
    <row r="34" spans="1:17" ht="60.75" customHeight="1" outlineLevel="1">
      <c r="A34" s="12" t="e">
        <f>#REF!</f>
        <v>#REF!</v>
      </c>
      <c r="B34" s="12" t="e">
        <f>#REF!</f>
        <v>#REF!</v>
      </c>
      <c r="C34" s="19" t="s">
        <v>154</v>
      </c>
      <c r="D34" s="29" t="e">
        <f>VLOOKUP(#REF!,#REF!,3,FALSE)</f>
        <v>#REF!</v>
      </c>
      <c r="E34" s="15" t="e">
        <f>#REF!</f>
        <v>#REF!</v>
      </c>
      <c r="F34" s="27" t="e">
        <f>VLOOKUP(#REF!,#REF!,3,FALSE)</f>
        <v>#REF!</v>
      </c>
      <c r="G34" s="15" t="e">
        <f>#REF!</f>
        <v>#REF!</v>
      </c>
      <c r="H34" s="15" t="e">
        <f>#REF!</f>
        <v>#REF!</v>
      </c>
      <c r="I34" s="15" t="e">
        <f>#REF!</f>
        <v>#REF!</v>
      </c>
      <c r="J34" s="15" t="e">
        <f>#REF!</f>
        <v>#REF!</v>
      </c>
      <c r="K34" s="15" t="e">
        <f>#REF!</f>
        <v>#REF!</v>
      </c>
      <c r="L34" s="15" t="e">
        <f>#REF!</f>
        <v>#REF!</v>
      </c>
      <c r="M34" s="228" t="e">
        <f>VLOOKUP(#REF!,#REF!,3,FALSE)</f>
        <v>#REF!</v>
      </c>
      <c r="N34" s="228" t="e">
        <f>VLOOKUP(#REF!,#REF!,3,FALSE)</f>
        <v>#REF!</v>
      </c>
      <c r="O34" s="193" t="e">
        <f t="shared" si="11"/>
        <v>#REF!</v>
      </c>
      <c r="P34" s="5">
        <v>1</v>
      </c>
      <c r="Q34" s="5">
        <v>0</v>
      </c>
    </row>
    <row r="35" spans="1:17" ht="60.75" customHeight="1" outlineLevel="1">
      <c r="A35" s="12" t="e">
        <f>#REF!</f>
        <v>#REF!</v>
      </c>
      <c r="B35" s="12" t="e">
        <f>#REF!</f>
        <v>#REF!</v>
      </c>
      <c r="C35" s="19" t="s">
        <v>157</v>
      </c>
      <c r="D35" s="29" t="e">
        <f>VLOOKUP(#REF!,#REF!,3,FALSE)</f>
        <v>#REF!</v>
      </c>
      <c r="E35" s="15" t="e">
        <f>#REF!</f>
        <v>#REF!</v>
      </c>
      <c r="F35" s="27" t="e">
        <f>VLOOKUP(#REF!,#REF!,3,FALSE)</f>
        <v>#REF!</v>
      </c>
      <c r="G35" s="15" t="e">
        <f>#REF!</f>
        <v>#REF!</v>
      </c>
      <c r="H35" s="15" t="e">
        <f>#REF!</f>
        <v>#REF!</v>
      </c>
      <c r="I35" s="15" t="e">
        <f>#REF!</f>
        <v>#REF!</v>
      </c>
      <c r="J35" s="15" t="e">
        <f>#REF!</f>
        <v>#REF!</v>
      </c>
      <c r="K35" s="15" t="e">
        <f>#REF!</f>
        <v>#REF!</v>
      </c>
      <c r="L35" s="15" t="e">
        <f>#REF!</f>
        <v>#REF!</v>
      </c>
      <c r="M35" s="228" t="e">
        <f>VLOOKUP(#REF!,#REF!,3,FALSE)</f>
        <v>#REF!</v>
      </c>
      <c r="N35" s="228" t="e">
        <f>VLOOKUP(#REF!,#REF!,3,FALSE)</f>
        <v>#REF!</v>
      </c>
      <c r="O35" s="193" t="e">
        <f t="shared" si="11"/>
        <v>#REF!</v>
      </c>
      <c r="P35" s="5">
        <v>1</v>
      </c>
      <c r="Q35" s="5">
        <v>0</v>
      </c>
    </row>
    <row r="36" spans="1:17" ht="60.75" customHeight="1" outlineLevel="1">
      <c r="A36" s="12" t="e">
        <f>#REF!</f>
        <v>#REF!</v>
      </c>
      <c r="B36" s="12" t="e">
        <f>#REF!</f>
        <v>#REF!</v>
      </c>
      <c r="C36" s="19" t="s">
        <v>159</v>
      </c>
      <c r="D36" s="29" t="e">
        <f>VLOOKUP(#REF!,#REF!,3,FALSE)</f>
        <v>#REF!</v>
      </c>
      <c r="E36" s="15" t="e">
        <f>#REF!</f>
        <v>#REF!</v>
      </c>
      <c r="F36" s="27" t="e">
        <f>VLOOKUP(#REF!,#REF!,3,FALSE)</f>
        <v>#REF!</v>
      </c>
      <c r="G36" s="15" t="e">
        <f>#REF!</f>
        <v>#REF!</v>
      </c>
      <c r="H36" s="15" t="e">
        <f>#REF!</f>
        <v>#REF!</v>
      </c>
      <c r="I36" s="15" t="e">
        <f>#REF!</f>
        <v>#REF!</v>
      </c>
      <c r="J36" s="15" t="e">
        <f>#REF!</f>
        <v>#REF!</v>
      </c>
      <c r="K36" s="15" t="e">
        <f>#REF!</f>
        <v>#REF!</v>
      </c>
      <c r="L36" s="15" t="e">
        <f>#REF!</f>
        <v>#REF!</v>
      </c>
      <c r="M36" s="228" t="e">
        <f>VLOOKUP(#REF!,#REF!,3,FALSE)</f>
        <v>#REF!</v>
      </c>
      <c r="N36" s="228" t="e">
        <f>VLOOKUP(#REF!,#REF!,3,FALSE)</f>
        <v>#REF!</v>
      </c>
      <c r="O36" s="193" t="e">
        <f t="shared" si="11"/>
        <v>#REF!</v>
      </c>
      <c r="P36" s="5">
        <v>1</v>
      </c>
      <c r="Q36" s="5">
        <v>0</v>
      </c>
    </row>
    <row r="37" spans="1:17" ht="75.75" customHeight="1" outlineLevel="1">
      <c r="A37" s="12" t="e">
        <f>#REF!</f>
        <v>#REF!</v>
      </c>
      <c r="B37" s="12" t="e">
        <f>#REF!</f>
        <v>#REF!</v>
      </c>
      <c r="C37" s="19" t="s">
        <v>161</v>
      </c>
      <c r="D37" s="29" t="e">
        <f>VLOOKUP(#REF!,#REF!,3,FALSE)</f>
        <v>#REF!</v>
      </c>
      <c r="E37" s="15" t="e">
        <f>#REF!</f>
        <v>#REF!</v>
      </c>
      <c r="F37" s="27" t="e">
        <f>VLOOKUP(#REF!,#REF!,3,FALSE)</f>
        <v>#REF!</v>
      </c>
      <c r="G37" s="15" t="e">
        <f>#REF!</f>
        <v>#REF!</v>
      </c>
      <c r="H37" s="15" t="e">
        <f>#REF!</f>
        <v>#REF!</v>
      </c>
      <c r="I37" s="15" t="e">
        <f>#REF!</f>
        <v>#REF!</v>
      </c>
      <c r="J37" s="15" t="e">
        <f>#REF!</f>
        <v>#REF!</v>
      </c>
      <c r="K37" s="15" t="e">
        <f>#REF!</f>
        <v>#REF!</v>
      </c>
      <c r="L37" s="15" t="e">
        <f>#REF!</f>
        <v>#REF!</v>
      </c>
      <c r="M37" s="228" t="e">
        <f>VLOOKUP(#REF!,#REF!,3,FALSE)</f>
        <v>#REF!</v>
      </c>
      <c r="N37" s="228" t="e">
        <f>VLOOKUP(#REF!,#REF!,3,FALSE)</f>
        <v>#REF!</v>
      </c>
      <c r="O37" s="193" t="e">
        <f t="shared" si="11"/>
        <v>#REF!</v>
      </c>
      <c r="P37" s="5">
        <v>1</v>
      </c>
      <c r="Q37" s="5">
        <v>0</v>
      </c>
    </row>
    <row r="38" spans="1:17" ht="75.75" customHeight="1" outlineLevel="1">
      <c r="A38" s="12" t="e">
        <f>#REF!</f>
        <v>#REF!</v>
      </c>
      <c r="B38" s="12" t="e">
        <f>#REF!</f>
        <v>#REF!</v>
      </c>
      <c r="C38" s="19" t="s">
        <v>163</v>
      </c>
      <c r="D38" s="29" t="e">
        <f>VLOOKUP(#REF!,#REF!,3,FALSE)</f>
        <v>#REF!</v>
      </c>
      <c r="E38" s="15" t="e">
        <f>#REF!</f>
        <v>#REF!</v>
      </c>
      <c r="F38" s="27" t="e">
        <f>VLOOKUP(#REF!,#REF!,3,FALSE)</f>
        <v>#REF!</v>
      </c>
      <c r="G38" s="15" t="e">
        <f>#REF!</f>
        <v>#REF!</v>
      </c>
      <c r="H38" s="15" t="e">
        <f>#REF!</f>
        <v>#REF!</v>
      </c>
      <c r="I38" s="15" t="e">
        <f>#REF!</f>
        <v>#REF!</v>
      </c>
      <c r="J38" s="15" t="e">
        <f>#REF!</f>
        <v>#REF!</v>
      </c>
      <c r="K38" s="15" t="e">
        <f>#REF!</f>
        <v>#REF!</v>
      </c>
      <c r="L38" s="15" t="e">
        <f>#REF!</f>
        <v>#REF!</v>
      </c>
      <c r="M38" s="228" t="e">
        <f>VLOOKUP(#REF!,#REF!,3,FALSE)</f>
        <v>#REF!</v>
      </c>
      <c r="N38" s="228" t="e">
        <f>VLOOKUP(#REF!,#REF!,3,FALSE)</f>
        <v>#REF!</v>
      </c>
      <c r="O38" s="193" t="e">
        <f t="shared" si="11"/>
        <v>#REF!</v>
      </c>
      <c r="P38" s="5">
        <v>1</v>
      </c>
      <c r="Q38" s="5">
        <v>0</v>
      </c>
    </row>
    <row r="39" spans="1:17" ht="60.75" customHeight="1" outlineLevel="1">
      <c r="A39" s="12" t="e">
        <f>#REF!</f>
        <v>#REF!</v>
      </c>
      <c r="B39" s="12" t="e">
        <f>#REF!</f>
        <v>#REF!</v>
      </c>
      <c r="C39" s="19" t="s">
        <v>164</v>
      </c>
      <c r="D39" s="29" t="e">
        <f>VLOOKUP(#REF!,#REF!,3,FALSE)</f>
        <v>#REF!</v>
      </c>
      <c r="E39" s="15" t="e">
        <f>#REF!</f>
        <v>#REF!</v>
      </c>
      <c r="F39" s="27" t="e">
        <f>VLOOKUP(#REF!,#REF!,3,FALSE)</f>
        <v>#REF!</v>
      </c>
      <c r="G39" s="15" t="e">
        <f>#REF!</f>
        <v>#REF!</v>
      </c>
      <c r="H39" s="15" t="e">
        <f>#REF!</f>
        <v>#REF!</v>
      </c>
      <c r="I39" s="15" t="e">
        <f>#REF!</f>
        <v>#REF!</v>
      </c>
      <c r="J39" s="15" t="e">
        <f>#REF!</f>
        <v>#REF!</v>
      </c>
      <c r="K39" s="15" t="e">
        <f>#REF!</f>
        <v>#REF!</v>
      </c>
      <c r="L39" s="15" t="e">
        <f>#REF!</f>
        <v>#REF!</v>
      </c>
      <c r="M39" s="228" t="e">
        <f>VLOOKUP(#REF!,#REF!,3,FALSE)</f>
        <v>#REF!</v>
      </c>
      <c r="N39" s="228" t="e">
        <f>VLOOKUP(#REF!,#REF!,3,FALSE)</f>
        <v>#REF!</v>
      </c>
      <c r="O39" s="193" t="e">
        <f t="shared" si="11"/>
        <v>#REF!</v>
      </c>
      <c r="P39" s="5">
        <v>1</v>
      </c>
      <c r="Q39" s="5">
        <v>0</v>
      </c>
    </row>
    <row r="40" spans="1:17" ht="58.5" customHeight="1" outlineLevel="1">
      <c r="A40" s="12" t="e">
        <f>#REF!</f>
        <v>#REF!</v>
      </c>
      <c r="B40" s="12" t="e">
        <f>#REF!</f>
        <v>#REF!</v>
      </c>
      <c r="C40" s="19" t="s">
        <v>166</v>
      </c>
      <c r="D40" s="29" t="e">
        <f>VLOOKUP(#REF!,#REF!,3,FALSE)</f>
        <v>#REF!</v>
      </c>
      <c r="E40" s="15" t="e">
        <f>#REF!</f>
        <v>#REF!</v>
      </c>
      <c r="F40" s="27" t="e">
        <f>VLOOKUP(#REF!,#REF!,3,FALSE)</f>
        <v>#REF!</v>
      </c>
      <c r="G40" s="15" t="e">
        <f>#REF!</f>
        <v>#REF!</v>
      </c>
      <c r="H40" s="15" t="e">
        <f>#REF!</f>
        <v>#REF!</v>
      </c>
      <c r="I40" s="15" t="e">
        <f>#REF!</f>
        <v>#REF!</v>
      </c>
      <c r="J40" s="15" t="e">
        <f>#REF!</f>
        <v>#REF!</v>
      </c>
      <c r="K40" s="15" t="e">
        <f>#REF!</f>
        <v>#REF!</v>
      </c>
      <c r="L40" s="15" t="e">
        <f>#REF!</f>
        <v>#REF!</v>
      </c>
      <c r="M40" s="228" t="e">
        <f>VLOOKUP(#REF!,#REF!,3,FALSE)</f>
        <v>#REF!</v>
      </c>
      <c r="N40" s="228" t="e">
        <f>VLOOKUP(#REF!,#REF!,3,FALSE)</f>
        <v>#REF!</v>
      </c>
      <c r="O40" s="193" t="e">
        <f t="shared" si="11"/>
        <v>#REF!</v>
      </c>
      <c r="P40" s="5">
        <v>1</v>
      </c>
      <c r="Q40" s="5">
        <v>0</v>
      </c>
    </row>
    <row r="41" spans="1:17" ht="43.5" customHeight="1" outlineLevel="1">
      <c r="A41" s="12" t="e">
        <f>#REF!</f>
        <v>#REF!</v>
      </c>
      <c r="B41" s="12" t="e">
        <f>#REF!</f>
        <v>#REF!</v>
      </c>
      <c r="C41" s="19" t="s">
        <v>168</v>
      </c>
      <c r="D41" s="29" t="e">
        <f>VLOOKUP(#REF!,#REF!,3,FALSE)</f>
        <v>#REF!</v>
      </c>
      <c r="E41" s="15" t="e">
        <f>#REF!</f>
        <v>#REF!</v>
      </c>
      <c r="F41" s="27" t="e">
        <f>VLOOKUP(#REF!,#REF!,3,FALSE)</f>
        <v>#REF!</v>
      </c>
      <c r="G41" s="15" t="e">
        <f>#REF!</f>
        <v>#REF!</v>
      </c>
      <c r="H41" s="15" t="e">
        <f>#REF!</f>
        <v>#REF!</v>
      </c>
      <c r="I41" s="15" t="e">
        <f>#REF!</f>
        <v>#REF!</v>
      </c>
      <c r="J41" s="15" t="e">
        <f>#REF!</f>
        <v>#REF!</v>
      </c>
      <c r="K41" s="15" t="e">
        <f>#REF!</f>
        <v>#REF!</v>
      </c>
      <c r="L41" s="15" t="e">
        <f>#REF!</f>
        <v>#REF!</v>
      </c>
      <c r="M41" s="228" t="e">
        <f>VLOOKUP(#REF!,#REF!,3,FALSE)</f>
        <v>#REF!</v>
      </c>
      <c r="N41" s="228" t="e">
        <f>VLOOKUP(#REF!,#REF!,3,FALSE)</f>
        <v>#REF!</v>
      </c>
      <c r="O41" s="193" t="e">
        <f t="shared" si="11"/>
        <v>#REF!</v>
      </c>
      <c r="P41" s="5">
        <v>1</v>
      </c>
      <c r="Q41" s="5">
        <v>0</v>
      </c>
    </row>
    <row r="42" spans="1:17" ht="21.75" customHeight="1" outlineLevel="1">
      <c r="A42" s="18"/>
      <c r="B42" s="148"/>
      <c r="C42" s="19"/>
      <c r="D42" s="14"/>
      <c r="E42" s="21"/>
      <c r="F42" s="74"/>
      <c r="G42" s="30"/>
      <c r="H42" s="37"/>
      <c r="I42" s="37"/>
      <c r="J42" s="37"/>
      <c r="K42" s="37"/>
      <c r="L42" s="37"/>
      <c r="M42" s="193"/>
      <c r="N42" s="193"/>
      <c r="O42" s="193" t="e">
        <f t="shared" si="11"/>
        <v>#REF!</v>
      </c>
    </row>
    <row r="43" spans="1:17" ht="21.75" customHeight="1" outlineLevel="1">
      <c r="A43" s="1646" t="e">
        <f>VLOOKUP(#REF!,#REF!,3,FALSE)</f>
        <v>#REF!</v>
      </c>
      <c r="B43" s="1646"/>
      <c r="C43" s="1646"/>
      <c r="D43" s="51"/>
      <c r="E43" s="52"/>
      <c r="F43" s="53"/>
      <c r="G43" s="47" t="e">
        <f t="shared" ref="G43:L43" si="12">SUM(G34:G42)</f>
        <v>#REF!</v>
      </c>
      <c r="H43" s="47" t="e">
        <f t="shared" si="12"/>
        <v>#REF!</v>
      </c>
      <c r="I43" s="47" t="e">
        <f t="shared" si="12"/>
        <v>#REF!</v>
      </c>
      <c r="J43" s="47" t="e">
        <f t="shared" si="12"/>
        <v>#REF!</v>
      </c>
      <c r="K43" s="47" t="e">
        <f t="shared" si="12"/>
        <v>#REF!</v>
      </c>
      <c r="L43" s="47" t="e">
        <f t="shared" si="12"/>
        <v>#REF!</v>
      </c>
      <c r="M43" s="193"/>
      <c r="N43" s="193"/>
      <c r="O43" s="193" t="e">
        <f t="shared" si="11"/>
        <v>#REF!</v>
      </c>
    </row>
    <row r="44" spans="1:17" ht="15.75" customHeight="1" outlineLevel="1">
      <c r="A44" s="1646" t="e">
        <f>VLOOKUP(#REF!,#REF!,3,FALSE)</f>
        <v>#REF!</v>
      </c>
      <c r="B44" s="1646"/>
      <c r="C44" s="1646"/>
      <c r="D44" s="20"/>
      <c r="E44" s="21"/>
      <c r="F44" s="33"/>
      <c r="G44" s="47"/>
      <c r="H44" s="21"/>
      <c r="I44" s="21"/>
      <c r="J44" s="48"/>
      <c r="K44" s="48"/>
      <c r="L44" s="48"/>
      <c r="M44" s="193"/>
      <c r="N44" s="193"/>
      <c r="O44" s="193" t="e">
        <f t="shared" si="11"/>
        <v>#REF!</v>
      </c>
    </row>
    <row r="45" spans="1:17" ht="60.75" customHeight="1" outlineLevel="1">
      <c r="A45" s="12" t="e">
        <f>#REF!</f>
        <v>#REF!</v>
      </c>
      <c r="B45" s="12" t="e">
        <f>#REF!</f>
        <v>#REF!</v>
      </c>
      <c r="C45" s="19" t="s">
        <v>169</v>
      </c>
      <c r="D45" s="29" t="e">
        <f>VLOOKUP(#REF!,#REF!,3,FALSE)</f>
        <v>#REF!</v>
      </c>
      <c r="E45" s="15" t="e">
        <f>#REF!</f>
        <v>#REF!</v>
      </c>
      <c r="F45" s="27" t="e">
        <f>VLOOKUP(#REF!,#REF!,3,FALSE)</f>
        <v>#REF!</v>
      </c>
      <c r="G45" s="15" t="e">
        <f>#REF!</f>
        <v>#REF!</v>
      </c>
      <c r="H45" s="15" t="e">
        <f>#REF!</f>
        <v>#REF!</v>
      </c>
      <c r="I45" s="15" t="e">
        <f>#REF!</f>
        <v>#REF!</v>
      </c>
      <c r="J45" s="15" t="e">
        <f>#REF!</f>
        <v>#REF!</v>
      </c>
      <c r="K45" s="15" t="e">
        <f>#REF!</f>
        <v>#REF!</v>
      </c>
      <c r="L45" s="15" t="e">
        <f>#REF!</f>
        <v>#REF!</v>
      </c>
      <c r="M45" s="228" t="e">
        <f>VLOOKUP(#REF!,#REF!,3,FALSE)</f>
        <v>#REF!</v>
      </c>
      <c r="N45" s="228" t="e">
        <f>VLOOKUP(#REF!,#REF!,3,FALSE)</f>
        <v>#REF!</v>
      </c>
      <c r="O45" s="193" t="e">
        <f t="shared" si="11"/>
        <v>#REF!</v>
      </c>
      <c r="P45" s="5">
        <v>0</v>
      </c>
      <c r="Q45" s="5">
        <v>1</v>
      </c>
    </row>
    <row r="46" spans="1:17" ht="60.75" customHeight="1" outlineLevel="1">
      <c r="A46" s="12" t="e">
        <f>#REF!</f>
        <v>#REF!</v>
      </c>
      <c r="B46" s="12" t="e">
        <f>#REF!</f>
        <v>#REF!</v>
      </c>
      <c r="C46" s="19" t="s">
        <v>170</v>
      </c>
      <c r="D46" s="29" t="e">
        <f>VLOOKUP(#REF!,#REF!,3,FALSE)</f>
        <v>#REF!</v>
      </c>
      <c r="E46" s="15" t="e">
        <f>#REF!</f>
        <v>#REF!</v>
      </c>
      <c r="F46" s="27" t="e">
        <f>VLOOKUP(#REF!,#REF!,3,FALSE)</f>
        <v>#REF!</v>
      </c>
      <c r="G46" s="15" t="e">
        <f>#REF!</f>
        <v>#REF!</v>
      </c>
      <c r="H46" s="15" t="e">
        <f>#REF!</f>
        <v>#REF!</v>
      </c>
      <c r="I46" s="15" t="e">
        <f>#REF!</f>
        <v>#REF!</v>
      </c>
      <c r="J46" s="15" t="e">
        <f>#REF!</f>
        <v>#REF!</v>
      </c>
      <c r="K46" s="15" t="e">
        <f>#REF!</f>
        <v>#REF!</v>
      </c>
      <c r="L46" s="15" t="e">
        <f>#REF!</f>
        <v>#REF!</v>
      </c>
      <c r="M46" s="228" t="e">
        <f>VLOOKUP(#REF!,#REF!,3,FALSE)</f>
        <v>#REF!</v>
      </c>
      <c r="N46" s="228" t="e">
        <f>VLOOKUP(#REF!,#REF!,3,FALSE)</f>
        <v>#REF!</v>
      </c>
      <c r="O46" s="193" t="e">
        <f t="shared" si="11"/>
        <v>#REF!</v>
      </c>
      <c r="P46" s="5">
        <v>0</v>
      </c>
      <c r="Q46" s="5">
        <v>1</v>
      </c>
    </row>
    <row r="47" spans="1:17" ht="75.75" customHeight="1" outlineLevel="1">
      <c r="A47" s="12" t="e">
        <f>#REF!</f>
        <v>#REF!</v>
      </c>
      <c r="B47" s="12" t="e">
        <f>#REF!</f>
        <v>#REF!</v>
      </c>
      <c r="C47" s="19" t="s">
        <v>171</v>
      </c>
      <c r="D47" s="29" t="e">
        <f>VLOOKUP(#REF!,#REF!,3,FALSE)</f>
        <v>#REF!</v>
      </c>
      <c r="E47" s="15" t="e">
        <f>#REF!</f>
        <v>#REF!</v>
      </c>
      <c r="F47" s="27" t="e">
        <f>VLOOKUP(#REF!,#REF!,3,FALSE)</f>
        <v>#REF!</v>
      </c>
      <c r="G47" s="15" t="e">
        <f>#REF!</f>
        <v>#REF!</v>
      </c>
      <c r="H47" s="15" t="e">
        <f>#REF!</f>
        <v>#REF!</v>
      </c>
      <c r="I47" s="15" t="e">
        <f>#REF!</f>
        <v>#REF!</v>
      </c>
      <c r="J47" s="15" t="e">
        <f>#REF!</f>
        <v>#REF!</v>
      </c>
      <c r="K47" s="15" t="e">
        <f>#REF!</f>
        <v>#REF!</v>
      </c>
      <c r="L47" s="15" t="e">
        <f>#REF!</f>
        <v>#REF!</v>
      </c>
      <c r="M47" s="228" t="e">
        <f>VLOOKUP(#REF!,#REF!,3,FALSE)</f>
        <v>#REF!</v>
      </c>
      <c r="N47" s="228" t="e">
        <f>VLOOKUP(#REF!,#REF!,3,FALSE)</f>
        <v>#REF!</v>
      </c>
      <c r="O47" s="193" t="e">
        <f t="shared" si="11"/>
        <v>#REF!</v>
      </c>
      <c r="P47" s="5">
        <v>0</v>
      </c>
      <c r="Q47" s="5">
        <v>1</v>
      </c>
    </row>
    <row r="48" spans="1:17" ht="45.75" customHeight="1" outlineLevel="1">
      <c r="A48" s="12" t="e">
        <f>#REF!</f>
        <v>#REF!</v>
      </c>
      <c r="B48" s="12" t="e">
        <f>#REF!</f>
        <v>#REF!</v>
      </c>
      <c r="C48" s="19" t="s">
        <v>172</v>
      </c>
      <c r="D48" s="29" t="e">
        <f>VLOOKUP(#REF!,#REF!,3,FALSE)</f>
        <v>#REF!</v>
      </c>
      <c r="E48" s="15" t="e">
        <f>#REF!</f>
        <v>#REF!</v>
      </c>
      <c r="F48" s="27" t="e">
        <f>VLOOKUP(#REF!,#REF!,3,FALSE)</f>
        <v>#REF!</v>
      </c>
      <c r="G48" s="15" t="e">
        <f>#REF!</f>
        <v>#REF!</v>
      </c>
      <c r="H48" s="15" t="e">
        <f>#REF!</f>
        <v>#REF!</v>
      </c>
      <c r="I48" s="15" t="e">
        <f>#REF!</f>
        <v>#REF!</v>
      </c>
      <c r="J48" s="15" t="e">
        <f>#REF!</f>
        <v>#REF!</v>
      </c>
      <c r="K48" s="15" t="e">
        <f>#REF!</f>
        <v>#REF!</v>
      </c>
      <c r="L48" s="15" t="e">
        <f>#REF!</f>
        <v>#REF!</v>
      </c>
      <c r="M48" s="228" t="e">
        <f>VLOOKUP(#REF!,#REF!,3,FALSE)</f>
        <v>#REF!</v>
      </c>
      <c r="N48" s="228" t="e">
        <f>VLOOKUP(#REF!,#REF!,3,FALSE)</f>
        <v>#REF!</v>
      </c>
      <c r="O48" s="193" t="e">
        <f t="shared" si="11"/>
        <v>#REF!</v>
      </c>
      <c r="P48" s="5">
        <v>0</v>
      </c>
      <c r="Q48" s="5">
        <v>1</v>
      </c>
    </row>
    <row r="49" spans="1:17" ht="60.75" customHeight="1" outlineLevel="1">
      <c r="A49" s="12" t="e">
        <f>#REF!</f>
        <v>#REF!</v>
      </c>
      <c r="B49" s="12" t="e">
        <f>#REF!</f>
        <v>#REF!</v>
      </c>
      <c r="C49" s="19" t="s">
        <v>174</v>
      </c>
      <c r="D49" s="29" t="e">
        <f>VLOOKUP(#REF!,#REF!,3,FALSE)</f>
        <v>#REF!</v>
      </c>
      <c r="E49" s="15" t="e">
        <f>#REF!</f>
        <v>#REF!</v>
      </c>
      <c r="F49" s="27" t="e">
        <f>VLOOKUP(#REF!,#REF!,3,FALSE)</f>
        <v>#REF!</v>
      </c>
      <c r="G49" s="15" t="e">
        <f>#REF!</f>
        <v>#REF!</v>
      </c>
      <c r="H49" s="15" t="e">
        <f>#REF!</f>
        <v>#REF!</v>
      </c>
      <c r="I49" s="15" t="e">
        <f>#REF!</f>
        <v>#REF!</v>
      </c>
      <c r="J49" s="15" t="e">
        <f>#REF!</f>
        <v>#REF!</v>
      </c>
      <c r="K49" s="15" t="e">
        <f>#REF!</f>
        <v>#REF!</v>
      </c>
      <c r="L49" s="15" t="e">
        <f>#REF!</f>
        <v>#REF!</v>
      </c>
      <c r="M49" s="228" t="e">
        <f>VLOOKUP(#REF!,#REF!,3,FALSE)</f>
        <v>#REF!</v>
      </c>
      <c r="N49" s="228" t="e">
        <f>VLOOKUP(#REF!,#REF!,3,FALSE)</f>
        <v>#REF!</v>
      </c>
      <c r="O49" s="193" t="e">
        <f t="shared" si="11"/>
        <v>#REF!</v>
      </c>
      <c r="P49" s="5">
        <v>0</v>
      </c>
      <c r="Q49" s="5">
        <v>1</v>
      </c>
    </row>
    <row r="50" spans="1:17" ht="45.75" customHeight="1" outlineLevel="1">
      <c r="A50" s="12" t="e">
        <f>#REF!</f>
        <v>#REF!</v>
      </c>
      <c r="B50" s="12" t="e">
        <f>#REF!</f>
        <v>#REF!</v>
      </c>
      <c r="C50" s="19" t="s">
        <v>175</v>
      </c>
      <c r="D50" s="29" t="e">
        <f>VLOOKUP(#REF!,#REF!,3,FALSE)</f>
        <v>#REF!</v>
      </c>
      <c r="E50" s="15" t="e">
        <f>#REF!</f>
        <v>#REF!</v>
      </c>
      <c r="F50" s="27" t="e">
        <f>VLOOKUP(#REF!,#REF!,3,FALSE)</f>
        <v>#REF!</v>
      </c>
      <c r="G50" s="15" t="e">
        <f>#REF!</f>
        <v>#REF!</v>
      </c>
      <c r="H50" s="15" t="e">
        <f>#REF!</f>
        <v>#REF!</v>
      </c>
      <c r="I50" s="15" t="e">
        <f>#REF!</f>
        <v>#REF!</v>
      </c>
      <c r="J50" s="15" t="e">
        <f>#REF!</f>
        <v>#REF!</v>
      </c>
      <c r="K50" s="15" t="e">
        <f>#REF!</f>
        <v>#REF!</v>
      </c>
      <c r="L50" s="15" t="e">
        <f>#REF!</f>
        <v>#REF!</v>
      </c>
      <c r="M50" s="228" t="e">
        <f>VLOOKUP(#REF!,#REF!,3,FALSE)</f>
        <v>#REF!</v>
      </c>
      <c r="N50" s="228" t="e">
        <f>VLOOKUP(#REF!,#REF!,3,FALSE)</f>
        <v>#REF!</v>
      </c>
      <c r="O50" s="193" t="e">
        <f t="shared" si="11"/>
        <v>#REF!</v>
      </c>
      <c r="P50" s="5">
        <v>0</v>
      </c>
      <c r="Q50" s="5">
        <v>1</v>
      </c>
    </row>
    <row r="51" spans="1:17" ht="57.75" customHeight="1" outlineLevel="1">
      <c r="A51" s="12" t="e">
        <f>#REF!</f>
        <v>#REF!</v>
      </c>
      <c r="B51" s="12" t="e">
        <f>#REF!</f>
        <v>#REF!</v>
      </c>
      <c r="C51" s="19" t="s">
        <v>176</v>
      </c>
      <c r="D51" s="29" t="e">
        <f>VLOOKUP(#REF!,#REF!,3,FALSE)</f>
        <v>#REF!</v>
      </c>
      <c r="E51" s="15" t="e">
        <f>#REF!</f>
        <v>#REF!</v>
      </c>
      <c r="F51" s="27" t="e">
        <f>VLOOKUP(#REF!,#REF!,3,FALSE)</f>
        <v>#REF!</v>
      </c>
      <c r="G51" s="15" t="e">
        <f>#REF!</f>
        <v>#REF!</v>
      </c>
      <c r="H51" s="15" t="e">
        <f>#REF!</f>
        <v>#REF!</v>
      </c>
      <c r="I51" s="15" t="e">
        <f>#REF!</f>
        <v>#REF!</v>
      </c>
      <c r="J51" s="15" t="e">
        <f>#REF!</f>
        <v>#REF!</v>
      </c>
      <c r="K51" s="15" t="e">
        <f>#REF!</f>
        <v>#REF!</v>
      </c>
      <c r="L51" s="15" t="e">
        <f>#REF!</f>
        <v>#REF!</v>
      </c>
      <c r="M51" s="228" t="e">
        <f>VLOOKUP(#REF!,#REF!,3,FALSE)</f>
        <v>#REF!</v>
      </c>
      <c r="N51" s="228" t="e">
        <f>VLOOKUP(#REF!,#REF!,3,FALSE)</f>
        <v>#REF!</v>
      </c>
      <c r="O51" s="193" t="e">
        <f t="shared" si="11"/>
        <v>#REF!</v>
      </c>
      <c r="P51" s="5">
        <v>0</v>
      </c>
      <c r="Q51" s="5">
        <v>1</v>
      </c>
    </row>
    <row r="52" spans="1:17" ht="57.75" customHeight="1" outlineLevel="1">
      <c r="A52" s="12" t="e">
        <f>#REF!</f>
        <v>#REF!</v>
      </c>
      <c r="B52" s="12" t="e">
        <f>#REF!</f>
        <v>#REF!</v>
      </c>
      <c r="C52" s="19" t="s">
        <v>177</v>
      </c>
      <c r="D52" s="29" t="e">
        <f>VLOOKUP(#REF!,#REF!,3,FALSE)</f>
        <v>#REF!</v>
      </c>
      <c r="E52" s="15" t="e">
        <f>#REF!</f>
        <v>#REF!</v>
      </c>
      <c r="F52" s="27" t="e">
        <f>VLOOKUP(#REF!,#REF!,3,FALSE)</f>
        <v>#REF!</v>
      </c>
      <c r="G52" s="15" t="e">
        <f>#REF!</f>
        <v>#REF!</v>
      </c>
      <c r="H52" s="15" t="e">
        <f>#REF!</f>
        <v>#REF!</v>
      </c>
      <c r="I52" s="15" t="e">
        <f>#REF!</f>
        <v>#REF!</v>
      </c>
      <c r="J52" s="15" t="e">
        <f>#REF!</f>
        <v>#REF!</v>
      </c>
      <c r="K52" s="15" t="e">
        <f>#REF!</f>
        <v>#REF!</v>
      </c>
      <c r="L52" s="15" t="e">
        <f>#REF!</f>
        <v>#REF!</v>
      </c>
      <c r="M52" s="228" t="e">
        <f>VLOOKUP(#REF!,#REF!,3,FALSE)</f>
        <v>#REF!</v>
      </c>
      <c r="N52" s="228" t="e">
        <f>VLOOKUP(#REF!,#REF!,3,FALSE)</f>
        <v>#REF!</v>
      </c>
      <c r="O52" s="193" t="e">
        <f t="shared" si="11"/>
        <v>#REF!</v>
      </c>
      <c r="P52" s="5">
        <v>0</v>
      </c>
      <c r="Q52" s="5">
        <v>1</v>
      </c>
    </row>
    <row r="53" spans="1:17" ht="57.75" customHeight="1" outlineLevel="1">
      <c r="A53" s="12" t="e">
        <f>#REF!</f>
        <v>#REF!</v>
      </c>
      <c r="B53" s="12" t="e">
        <f>#REF!</f>
        <v>#REF!</v>
      </c>
      <c r="C53" s="19" t="s">
        <v>178</v>
      </c>
      <c r="D53" s="29" t="e">
        <f>VLOOKUP(#REF!,#REF!,3,FALSE)</f>
        <v>#REF!</v>
      </c>
      <c r="E53" s="15" t="e">
        <f>#REF!</f>
        <v>#REF!</v>
      </c>
      <c r="F53" s="27" t="e">
        <f>VLOOKUP(#REF!,#REF!,3,FALSE)</f>
        <v>#REF!</v>
      </c>
      <c r="G53" s="15" t="e">
        <f>#REF!</f>
        <v>#REF!</v>
      </c>
      <c r="H53" s="15" t="e">
        <f>#REF!</f>
        <v>#REF!</v>
      </c>
      <c r="I53" s="15" t="e">
        <f>#REF!</f>
        <v>#REF!</v>
      </c>
      <c r="J53" s="15" t="e">
        <f>#REF!</f>
        <v>#REF!</v>
      </c>
      <c r="K53" s="15" t="e">
        <f>#REF!</f>
        <v>#REF!</v>
      </c>
      <c r="L53" s="15" t="e">
        <f>#REF!</f>
        <v>#REF!</v>
      </c>
      <c r="M53" s="228" t="e">
        <f>VLOOKUP(#REF!,#REF!,3,FALSE)</f>
        <v>#REF!</v>
      </c>
      <c r="N53" s="228" t="e">
        <f>VLOOKUP(#REF!,#REF!,3,FALSE)</f>
        <v>#REF!</v>
      </c>
      <c r="O53" s="193" t="e">
        <f t="shared" si="11"/>
        <v>#REF!</v>
      </c>
      <c r="P53" s="5">
        <v>0</v>
      </c>
      <c r="Q53" s="5">
        <v>1</v>
      </c>
    </row>
    <row r="54" spans="1:17" ht="57.75" customHeight="1" outlineLevel="1">
      <c r="A54" s="12" t="e">
        <f>#REF!</f>
        <v>#REF!</v>
      </c>
      <c r="B54" s="12" t="e">
        <f>#REF!</f>
        <v>#REF!</v>
      </c>
      <c r="C54" s="19" t="s">
        <v>179</v>
      </c>
      <c r="D54" s="29" t="e">
        <f>VLOOKUP(#REF!,#REF!,3,FALSE)</f>
        <v>#REF!</v>
      </c>
      <c r="E54" s="15" t="e">
        <f>#REF!</f>
        <v>#REF!</v>
      </c>
      <c r="F54" s="27" t="e">
        <f>VLOOKUP(#REF!,#REF!,3,FALSE)</f>
        <v>#REF!</v>
      </c>
      <c r="G54" s="15" t="e">
        <f>#REF!</f>
        <v>#REF!</v>
      </c>
      <c r="H54" s="15" t="e">
        <f>#REF!</f>
        <v>#REF!</v>
      </c>
      <c r="I54" s="15" t="e">
        <f>#REF!</f>
        <v>#REF!</v>
      </c>
      <c r="J54" s="15" t="e">
        <f>#REF!</f>
        <v>#REF!</v>
      </c>
      <c r="K54" s="15" t="e">
        <f>#REF!</f>
        <v>#REF!</v>
      </c>
      <c r="L54" s="15" t="e">
        <f>#REF!</f>
        <v>#REF!</v>
      </c>
      <c r="M54" s="228" t="e">
        <f>VLOOKUP(#REF!,#REF!,3,FALSE)</f>
        <v>#REF!</v>
      </c>
      <c r="N54" s="228" t="e">
        <f>VLOOKUP(#REF!,#REF!,3,FALSE)</f>
        <v>#REF!</v>
      </c>
      <c r="O54" s="193" t="e">
        <f t="shared" si="11"/>
        <v>#REF!</v>
      </c>
      <c r="P54" s="5">
        <v>0</v>
      </c>
      <c r="Q54" s="5">
        <v>1</v>
      </c>
    </row>
    <row r="55" spans="1:17" ht="57.75" customHeight="1" outlineLevel="1">
      <c r="A55" s="12" t="e">
        <f>#REF!</f>
        <v>#REF!</v>
      </c>
      <c r="B55" s="12" t="e">
        <f>#REF!</f>
        <v>#REF!</v>
      </c>
      <c r="C55" s="19" t="s">
        <v>180</v>
      </c>
      <c r="D55" s="29" t="e">
        <f>VLOOKUP(#REF!,#REF!,3,FALSE)</f>
        <v>#REF!</v>
      </c>
      <c r="E55" s="15" t="e">
        <f>#REF!</f>
        <v>#REF!</v>
      </c>
      <c r="F55" s="27" t="e">
        <f>VLOOKUP(#REF!,#REF!,3,FALSE)</f>
        <v>#REF!</v>
      </c>
      <c r="G55" s="15" t="e">
        <f>#REF!</f>
        <v>#REF!</v>
      </c>
      <c r="H55" s="15" t="e">
        <f>#REF!</f>
        <v>#REF!</v>
      </c>
      <c r="I55" s="15" t="e">
        <f>#REF!</f>
        <v>#REF!</v>
      </c>
      <c r="J55" s="15" t="e">
        <f>#REF!</f>
        <v>#REF!</v>
      </c>
      <c r="K55" s="15" t="e">
        <f>#REF!</f>
        <v>#REF!</v>
      </c>
      <c r="L55" s="15" t="e">
        <f>#REF!</f>
        <v>#REF!</v>
      </c>
      <c r="M55" s="228" t="e">
        <f>VLOOKUP(#REF!,#REF!,3,FALSE)</f>
        <v>#REF!</v>
      </c>
      <c r="N55" s="228" t="e">
        <f>VLOOKUP(#REF!,#REF!,3,FALSE)</f>
        <v>#REF!</v>
      </c>
      <c r="O55" s="193" t="e">
        <f t="shared" si="11"/>
        <v>#REF!</v>
      </c>
      <c r="P55" s="5">
        <v>0</v>
      </c>
      <c r="Q55" s="5">
        <v>1</v>
      </c>
    </row>
    <row r="56" spans="1:17" ht="62.25" customHeight="1" outlineLevel="1">
      <c r="A56" s="12" t="e">
        <f>#REF!</f>
        <v>#REF!</v>
      </c>
      <c r="B56" s="12" t="e">
        <f>#REF!</f>
        <v>#REF!</v>
      </c>
      <c r="C56" s="19" t="s">
        <v>181</v>
      </c>
      <c r="D56" s="29" t="e">
        <f>VLOOKUP(#REF!,#REF!,3,FALSE)</f>
        <v>#REF!</v>
      </c>
      <c r="E56" s="15" t="e">
        <f>#REF!</f>
        <v>#REF!</v>
      </c>
      <c r="F56" s="27" t="e">
        <f>VLOOKUP(#REF!,#REF!,3,FALSE)</f>
        <v>#REF!</v>
      </c>
      <c r="G56" s="15" t="e">
        <f>#REF!</f>
        <v>#REF!</v>
      </c>
      <c r="H56" s="15" t="e">
        <f>#REF!</f>
        <v>#REF!</v>
      </c>
      <c r="I56" s="15" t="e">
        <f>#REF!</f>
        <v>#REF!</v>
      </c>
      <c r="J56" s="15" t="e">
        <f>#REF!</f>
        <v>#REF!</v>
      </c>
      <c r="K56" s="15" t="e">
        <f>#REF!</f>
        <v>#REF!</v>
      </c>
      <c r="L56" s="15" t="e">
        <f>#REF!</f>
        <v>#REF!</v>
      </c>
      <c r="M56" s="228" t="e">
        <f>VLOOKUP(#REF!,#REF!,3,FALSE)</f>
        <v>#REF!</v>
      </c>
      <c r="N56" s="228" t="e">
        <f>VLOOKUP(#REF!,#REF!,3,FALSE)</f>
        <v>#REF!</v>
      </c>
      <c r="O56" s="193" t="e">
        <f t="shared" si="11"/>
        <v>#REF!</v>
      </c>
      <c r="P56" s="5">
        <v>0</v>
      </c>
      <c r="Q56" s="5">
        <v>1</v>
      </c>
    </row>
    <row r="57" spans="1:17" ht="77.25" customHeight="1" outlineLevel="1">
      <c r="A57" s="12" t="e">
        <f>#REF!</f>
        <v>#REF!</v>
      </c>
      <c r="B57" s="12" t="e">
        <f>#REF!</f>
        <v>#REF!</v>
      </c>
      <c r="C57" s="19" t="s">
        <v>182</v>
      </c>
      <c r="D57" s="29" t="e">
        <f>VLOOKUP(#REF!,#REF!,3,FALSE)</f>
        <v>#REF!</v>
      </c>
      <c r="E57" s="15" t="e">
        <f>#REF!</f>
        <v>#REF!</v>
      </c>
      <c r="F57" s="27" t="e">
        <f>VLOOKUP(#REF!,#REF!,3,FALSE)</f>
        <v>#REF!</v>
      </c>
      <c r="G57" s="15" t="e">
        <f>#REF!</f>
        <v>#REF!</v>
      </c>
      <c r="H57" s="15" t="e">
        <f>#REF!</f>
        <v>#REF!</v>
      </c>
      <c r="I57" s="15" t="e">
        <f>#REF!</f>
        <v>#REF!</v>
      </c>
      <c r="J57" s="15" t="e">
        <f>#REF!</f>
        <v>#REF!</v>
      </c>
      <c r="K57" s="15" t="e">
        <f>#REF!</f>
        <v>#REF!</v>
      </c>
      <c r="L57" s="15" t="e">
        <f>#REF!</f>
        <v>#REF!</v>
      </c>
      <c r="M57" s="228" t="e">
        <f>VLOOKUP(#REF!,#REF!,3,FALSE)</f>
        <v>#REF!</v>
      </c>
      <c r="N57" s="228" t="e">
        <f>VLOOKUP(#REF!,#REF!,3,FALSE)</f>
        <v>#REF!</v>
      </c>
      <c r="O57" s="193" t="e">
        <f t="shared" si="11"/>
        <v>#REF!</v>
      </c>
      <c r="P57" s="5">
        <v>0</v>
      </c>
      <c r="Q57" s="5">
        <v>1</v>
      </c>
    </row>
    <row r="58" spans="1:17" ht="37.5" customHeight="1" outlineLevel="1">
      <c r="A58" s="12" t="e">
        <f>#REF!</f>
        <v>#REF!</v>
      </c>
      <c r="B58" s="12" t="e">
        <f>#REF!</f>
        <v>#REF!</v>
      </c>
      <c r="C58" s="146" t="s">
        <v>155</v>
      </c>
      <c r="D58" s="29" t="e">
        <f>VLOOKUP(#REF!,#REF!,3,FALSE)</f>
        <v>#REF!</v>
      </c>
      <c r="E58" s="15" t="e">
        <f>#REF!</f>
        <v>#REF!</v>
      </c>
      <c r="F58" s="27" t="e">
        <f>VLOOKUP(#REF!,#REF!,3,FALSE)</f>
        <v>#REF!</v>
      </c>
      <c r="G58" s="15" t="e">
        <f>#REF!</f>
        <v>#REF!</v>
      </c>
      <c r="H58" s="15" t="e">
        <f>#REF!</f>
        <v>#REF!</v>
      </c>
      <c r="I58" s="15" t="e">
        <f>#REF!</f>
        <v>#REF!</v>
      </c>
      <c r="J58" s="15" t="e">
        <f>#REF!</f>
        <v>#REF!</v>
      </c>
      <c r="K58" s="15" t="e">
        <f>#REF!</f>
        <v>#REF!</v>
      </c>
      <c r="L58" s="15" t="e">
        <f>#REF!</f>
        <v>#REF!</v>
      </c>
      <c r="M58" s="228" t="e">
        <f>VLOOKUP(#REF!,#REF!,3,FALSE)</f>
        <v>#REF!</v>
      </c>
      <c r="N58" s="228" t="e">
        <f>VLOOKUP(#REF!,#REF!,3,FALSE)</f>
        <v>#REF!</v>
      </c>
      <c r="O58" s="193"/>
    </row>
    <row r="59" spans="1:17" ht="19.5" customHeight="1" outlineLevel="1">
      <c r="A59" s="159"/>
      <c r="B59" s="164"/>
      <c r="C59" s="146"/>
      <c r="D59" s="29"/>
      <c r="E59" s="37"/>
      <c r="F59" s="74"/>
      <c r="G59" s="37"/>
      <c r="H59" s="37"/>
      <c r="I59" s="37"/>
      <c r="J59" s="165"/>
      <c r="K59" s="165"/>
      <c r="L59" s="165"/>
      <c r="M59" s="193"/>
      <c r="N59" s="193"/>
      <c r="O59" s="193" t="e">
        <f>IF(B59=$B$17,1,0)</f>
        <v>#REF!</v>
      </c>
    </row>
    <row r="60" spans="1:17" ht="15.75" customHeight="1" outlineLevel="1">
      <c r="A60" s="1646" t="e">
        <f>VLOOKUP(#REF!,#REF!,3,FALSE)</f>
        <v>#REF!</v>
      </c>
      <c r="B60" s="1646"/>
      <c r="C60" s="1646"/>
      <c r="D60" s="35"/>
      <c r="E60" s="37"/>
      <c r="F60" s="56"/>
      <c r="G60" s="57" t="e">
        <f t="shared" ref="G60:L60" si="13">SUM(G45:G59)</f>
        <v>#REF!</v>
      </c>
      <c r="H60" s="57" t="e">
        <f t="shared" si="13"/>
        <v>#REF!</v>
      </c>
      <c r="I60" s="57" t="e">
        <f t="shared" si="13"/>
        <v>#REF!</v>
      </c>
      <c r="J60" s="57" t="e">
        <f t="shared" si="13"/>
        <v>#REF!</v>
      </c>
      <c r="K60" s="57" t="e">
        <f t="shared" si="13"/>
        <v>#REF!</v>
      </c>
      <c r="L60" s="57" t="e">
        <f t="shared" si="13"/>
        <v>#REF!</v>
      </c>
      <c r="M60" s="193"/>
      <c r="N60" s="193"/>
      <c r="O60" s="193" t="e">
        <f>IF(B60=$B$17,1,0)</f>
        <v>#REF!</v>
      </c>
    </row>
    <row r="61" spans="1:17" ht="58.5" customHeight="1" outlineLevel="1">
      <c r="A61" s="162"/>
      <c r="B61" s="226" t="e">
        <f>VLOOKUP(#REF!,#REF!,3,FALSE)</f>
        <v>#REF!</v>
      </c>
      <c r="C61" s="163" t="e">
        <f>A32</f>
        <v>#REF!</v>
      </c>
      <c r="D61" s="24"/>
      <c r="E61" s="25"/>
      <c r="F61" s="26"/>
      <c r="G61" s="25" t="e">
        <f t="shared" ref="G61:L61" si="14">G60+G43</f>
        <v>#REF!</v>
      </c>
      <c r="H61" s="25" t="e">
        <f t="shared" si="14"/>
        <v>#REF!</v>
      </c>
      <c r="I61" s="25" t="e">
        <f t="shared" si="14"/>
        <v>#REF!</v>
      </c>
      <c r="J61" s="25" t="e">
        <f t="shared" si="14"/>
        <v>#REF!</v>
      </c>
      <c r="K61" s="25" t="e">
        <f t="shared" si="14"/>
        <v>#REF!</v>
      </c>
      <c r="L61" s="25" t="e">
        <f t="shared" si="14"/>
        <v>#REF!</v>
      </c>
      <c r="M61" s="193"/>
      <c r="N61" s="193"/>
      <c r="O61" s="193" t="e">
        <f>IF(B61=$B$17,1,0)</f>
        <v>#REF!</v>
      </c>
    </row>
    <row r="62" spans="1:17" ht="15.75" customHeight="1" outlineLevel="1">
      <c r="A62" s="27"/>
      <c r="B62" s="27"/>
      <c r="C62" s="58"/>
      <c r="D62" s="29"/>
      <c r="E62" s="30"/>
      <c r="F62" s="39"/>
      <c r="G62" s="59"/>
      <c r="H62" s="59"/>
      <c r="I62" s="59"/>
      <c r="J62" s="60"/>
      <c r="K62" s="60"/>
      <c r="L62" s="60"/>
      <c r="M62" s="193"/>
      <c r="N62" s="193"/>
      <c r="O62" s="193" t="e">
        <f>IF(B62=$B$17,1,0)</f>
        <v>#REF!</v>
      </c>
    </row>
    <row r="63" spans="1:17" ht="18.75" customHeight="1">
      <c r="A63" s="1644" t="e">
        <f>VLOOKUP(#REF!,#REF!,3,FALSE)</f>
        <v>#REF!</v>
      </c>
      <c r="B63" s="1644"/>
      <c r="C63" s="1645"/>
      <c r="D63" s="9"/>
      <c r="E63" s="10"/>
      <c r="F63" s="11"/>
      <c r="G63" s="186" t="e">
        <f t="shared" ref="G63:L63" si="15">G74</f>
        <v>#REF!</v>
      </c>
      <c r="H63" s="186" t="e">
        <f t="shared" si="15"/>
        <v>#REF!</v>
      </c>
      <c r="I63" s="186" t="e">
        <f t="shared" si="15"/>
        <v>#REF!</v>
      </c>
      <c r="J63" s="186" t="e">
        <f t="shared" si="15"/>
        <v>#REF!</v>
      </c>
      <c r="K63" s="186" t="e">
        <f t="shared" si="15"/>
        <v>#REF!</v>
      </c>
      <c r="L63" s="186" t="e">
        <f t="shared" si="15"/>
        <v>#REF!</v>
      </c>
      <c r="M63" s="193"/>
      <c r="N63" s="193"/>
      <c r="O63" s="193"/>
    </row>
    <row r="64" spans="1:17" ht="15" customHeight="1" outlineLevel="1">
      <c r="A64" s="1646" t="e">
        <f>VLOOKUP(#REF!,#REF!,3,FALSE)</f>
        <v>#REF!</v>
      </c>
      <c r="B64" s="1646"/>
      <c r="C64" s="1646"/>
      <c r="D64" s="29"/>
      <c r="E64" s="30"/>
      <c r="F64" s="27"/>
      <c r="G64" s="198"/>
      <c r="H64" s="198"/>
      <c r="I64" s="198"/>
      <c r="J64" s="198"/>
      <c r="K64" s="198"/>
      <c r="L64" s="198"/>
      <c r="M64" s="193"/>
      <c r="N64" s="193"/>
      <c r="O64" s="193" t="e">
        <f t="shared" ref="O64:O71" si="16">IF(B64=$B$17,1,0)</f>
        <v>#REF!</v>
      </c>
    </row>
    <row r="65" spans="1:17" ht="60.75" customHeight="1" outlineLevel="1">
      <c r="A65" s="12" t="e">
        <f>#REF!</f>
        <v>#REF!</v>
      </c>
      <c r="B65" s="12" t="e">
        <f>#REF!</f>
        <v>#REF!</v>
      </c>
      <c r="C65" s="13" t="s">
        <v>184</v>
      </c>
      <c r="D65" s="29" t="e">
        <f>VLOOKUP(#REF!,#REF!,3,FALSE)</f>
        <v>#REF!</v>
      </c>
      <c r="E65" s="15" t="e">
        <f>#REF!</f>
        <v>#REF!</v>
      </c>
      <c r="F65" s="27" t="e">
        <f>VLOOKUP(#REF!,#REF!,3,FALSE)</f>
        <v>#REF!</v>
      </c>
      <c r="G65" s="15" t="e">
        <f>#REF!</f>
        <v>#REF!</v>
      </c>
      <c r="H65" s="15" t="e">
        <f>#REF!</f>
        <v>#REF!</v>
      </c>
      <c r="I65" s="15" t="e">
        <f>#REF!</f>
        <v>#REF!</v>
      </c>
      <c r="J65" s="15" t="e">
        <f>#REF!</f>
        <v>#REF!</v>
      </c>
      <c r="K65" s="15" t="e">
        <f>#REF!</f>
        <v>#REF!</v>
      </c>
      <c r="L65" s="15" t="e">
        <f>#REF!</f>
        <v>#REF!</v>
      </c>
      <c r="M65" s="228" t="e">
        <f>VLOOKUP(#REF!,#REF!,3,FALSE)</f>
        <v>#REF!</v>
      </c>
      <c r="N65" s="228" t="e">
        <f>VLOOKUP(#REF!,#REF!,3,FALSE)</f>
        <v>#REF!</v>
      </c>
      <c r="O65" s="193" t="e">
        <f t="shared" si="16"/>
        <v>#REF!</v>
      </c>
      <c r="P65" s="5">
        <v>1</v>
      </c>
      <c r="Q65" s="5">
        <v>0</v>
      </c>
    </row>
    <row r="66" spans="1:17" ht="60.75" customHeight="1" outlineLevel="1">
      <c r="A66" s="12" t="e">
        <f>#REF!</f>
        <v>#REF!</v>
      </c>
      <c r="B66" s="12" t="e">
        <f>#REF!</f>
        <v>#REF!</v>
      </c>
      <c r="C66" s="62" t="s">
        <v>186</v>
      </c>
      <c r="D66" s="29" t="e">
        <f>VLOOKUP(#REF!,#REF!,3,FALSE)</f>
        <v>#REF!</v>
      </c>
      <c r="E66" s="15" t="e">
        <f>#REF!</f>
        <v>#REF!</v>
      </c>
      <c r="F66" s="27" t="e">
        <f>VLOOKUP(#REF!,#REF!,3,FALSE)</f>
        <v>#REF!</v>
      </c>
      <c r="G66" s="15" t="e">
        <f>#REF!</f>
        <v>#REF!</v>
      </c>
      <c r="H66" s="15" t="e">
        <f>#REF!</f>
        <v>#REF!</v>
      </c>
      <c r="I66" s="15" t="e">
        <f>#REF!</f>
        <v>#REF!</v>
      </c>
      <c r="J66" s="15" t="e">
        <f>#REF!</f>
        <v>#REF!</v>
      </c>
      <c r="K66" s="15" t="e">
        <f>#REF!</f>
        <v>#REF!</v>
      </c>
      <c r="L66" s="15" t="e">
        <f>#REF!</f>
        <v>#REF!</v>
      </c>
      <c r="M66" s="228" t="e">
        <f>VLOOKUP(#REF!,#REF!,3,FALSE)</f>
        <v>#REF!</v>
      </c>
      <c r="N66" s="228" t="e">
        <f>VLOOKUP(#REF!,#REF!,3,FALSE)</f>
        <v>#REF!</v>
      </c>
      <c r="O66" s="193" t="e">
        <f t="shared" si="16"/>
        <v>#REF!</v>
      </c>
      <c r="P66" s="5">
        <v>1</v>
      </c>
      <c r="Q66" s="5">
        <v>0</v>
      </c>
    </row>
    <row r="67" spans="1:17" ht="75.75" customHeight="1" outlineLevel="1">
      <c r="A67" s="12" t="e">
        <f>#REF!</f>
        <v>#REF!</v>
      </c>
      <c r="B67" s="12" t="e">
        <f>#REF!</f>
        <v>#REF!</v>
      </c>
      <c r="C67" s="65" t="s">
        <v>168</v>
      </c>
      <c r="D67" s="29" t="e">
        <f>VLOOKUP(#REF!,#REF!,3,FALSE)</f>
        <v>#REF!</v>
      </c>
      <c r="E67" s="15" t="e">
        <f>#REF!</f>
        <v>#REF!</v>
      </c>
      <c r="F67" s="27" t="e">
        <f>VLOOKUP(#REF!,#REF!,3,FALSE)</f>
        <v>#REF!</v>
      </c>
      <c r="G67" s="15" t="e">
        <f>#REF!</f>
        <v>#REF!</v>
      </c>
      <c r="H67" s="15" t="e">
        <f>#REF!</f>
        <v>#REF!</v>
      </c>
      <c r="I67" s="15" t="e">
        <f>#REF!</f>
        <v>#REF!</v>
      </c>
      <c r="J67" s="15" t="e">
        <f>#REF!</f>
        <v>#REF!</v>
      </c>
      <c r="K67" s="15" t="e">
        <f>#REF!</f>
        <v>#REF!</v>
      </c>
      <c r="L67" s="15" t="e">
        <f>#REF!</f>
        <v>#REF!</v>
      </c>
      <c r="M67" s="228" t="e">
        <f>VLOOKUP(#REF!,#REF!,3,FALSE)</f>
        <v>#REF!</v>
      </c>
      <c r="N67" s="228" t="e">
        <f>VLOOKUP(#REF!,#REF!,3,FALSE)</f>
        <v>#REF!</v>
      </c>
      <c r="O67" s="193" t="e">
        <f t="shared" si="16"/>
        <v>#REF!</v>
      </c>
      <c r="P67" s="5">
        <v>1</v>
      </c>
      <c r="Q67" s="5">
        <v>0</v>
      </c>
    </row>
    <row r="68" spans="1:17" ht="21.75" customHeight="1" outlineLevel="1">
      <c r="A68" s="14"/>
      <c r="B68" s="14"/>
      <c r="C68" s="14"/>
      <c r="D68" s="14"/>
      <c r="E68" s="14"/>
      <c r="F68" s="14"/>
      <c r="G68" s="14"/>
      <c r="H68" s="14"/>
      <c r="I68" s="14"/>
      <c r="J68" s="14"/>
      <c r="K68" s="14"/>
      <c r="L68" s="14"/>
      <c r="M68" s="193"/>
      <c r="N68" s="193"/>
      <c r="O68" s="193" t="e">
        <f t="shared" si="16"/>
        <v>#REF!</v>
      </c>
    </row>
    <row r="69" spans="1:17" ht="21.75" customHeight="1" outlineLevel="1">
      <c r="A69" s="1646" t="e">
        <f>VLOOKUP(#REF!,#REF!,3,FALSE)</f>
        <v>#REF!</v>
      </c>
      <c r="B69" s="1646"/>
      <c r="C69" s="1646"/>
      <c r="D69" s="20"/>
      <c r="E69" s="15"/>
      <c r="F69" s="34"/>
      <c r="G69" s="21" t="e">
        <f t="shared" ref="G69:L69" si="17">SUM(G65:G68)</f>
        <v>#REF!</v>
      </c>
      <c r="H69" s="21" t="e">
        <f t="shared" si="17"/>
        <v>#REF!</v>
      </c>
      <c r="I69" s="21" t="e">
        <f t="shared" si="17"/>
        <v>#REF!</v>
      </c>
      <c r="J69" s="21" t="e">
        <f t="shared" si="17"/>
        <v>#REF!</v>
      </c>
      <c r="K69" s="21" t="e">
        <f t="shared" si="17"/>
        <v>#REF!</v>
      </c>
      <c r="L69" s="21" t="e">
        <f t="shared" si="17"/>
        <v>#REF!</v>
      </c>
      <c r="M69" s="193"/>
      <c r="N69" s="193"/>
      <c r="O69" s="193" t="e">
        <f t="shared" si="16"/>
        <v>#REF!</v>
      </c>
    </row>
    <row r="70" spans="1:17" ht="21.75" customHeight="1" outlineLevel="1">
      <c r="A70" s="1646" t="e">
        <f>VLOOKUP(#REF!,#REF!,3,FALSE)</f>
        <v>#REF!</v>
      </c>
      <c r="B70" s="1646"/>
      <c r="C70" s="1646"/>
      <c r="D70" s="20"/>
      <c r="E70" s="15"/>
      <c r="F70" s="34"/>
      <c r="G70" s="21"/>
      <c r="H70" s="15"/>
      <c r="I70" s="15"/>
      <c r="J70" s="15"/>
      <c r="K70" s="15"/>
      <c r="L70" s="15"/>
      <c r="M70" s="193"/>
      <c r="N70" s="193"/>
      <c r="O70" s="193" t="e">
        <f t="shared" si="16"/>
        <v>#REF!</v>
      </c>
    </row>
    <row r="71" spans="1:17" ht="21.75" customHeight="1" outlineLevel="1">
      <c r="A71" s="18"/>
      <c r="B71" s="33"/>
      <c r="C71" s="19"/>
      <c r="D71" s="29" t="e">
        <f>VLOOKUP(#REF!,#REF!,3,FALSE)</f>
        <v>#REF!</v>
      </c>
      <c r="E71" s="29"/>
      <c r="F71" s="27" t="e">
        <f>VLOOKUP(#REF!,#REF!,3,FALSE)</f>
        <v>#REF!</v>
      </c>
      <c r="G71" s="21"/>
      <c r="H71" s="15"/>
      <c r="I71" s="15"/>
      <c r="J71" s="15"/>
      <c r="K71" s="15"/>
      <c r="L71" s="15"/>
      <c r="M71" s="228" t="e">
        <f>VLOOKUP(#REF!,#REF!,2,FALSE)</f>
        <v>#REF!</v>
      </c>
      <c r="N71" s="193"/>
      <c r="O71" s="193" t="e">
        <f t="shared" si="16"/>
        <v>#REF!</v>
      </c>
    </row>
    <row r="72" spans="1:17" ht="21.75" customHeight="1" outlineLevel="1">
      <c r="A72" s="159"/>
      <c r="B72" s="160"/>
      <c r="C72" s="161"/>
      <c r="D72" s="29"/>
      <c r="E72" s="30"/>
      <c r="F72" s="27"/>
      <c r="G72" s="37"/>
      <c r="H72" s="30"/>
      <c r="I72" s="30"/>
      <c r="J72" s="30"/>
      <c r="K72" s="30"/>
      <c r="L72" s="30"/>
      <c r="M72" s="193"/>
      <c r="N72" s="193"/>
      <c r="O72" s="193" t="e">
        <f t="shared" ref="O72:O135" si="18">IF(B72=$B$17,1,0)</f>
        <v>#REF!</v>
      </c>
    </row>
    <row r="73" spans="1:17" ht="15.75" customHeight="1" outlineLevel="1">
      <c r="A73" s="1646" t="e">
        <f>VLOOKUP(#REF!,#REF!,3,FALSE)</f>
        <v>#REF!</v>
      </c>
      <c r="B73" s="1646"/>
      <c r="C73" s="1646"/>
      <c r="D73" s="35"/>
      <c r="E73" s="30"/>
      <c r="F73" s="36"/>
      <c r="G73" s="37">
        <f t="shared" ref="G73:L73" si="19">SUM(G71:G72)</f>
        <v>0</v>
      </c>
      <c r="H73" s="37">
        <f t="shared" si="19"/>
        <v>0</v>
      </c>
      <c r="I73" s="37">
        <f t="shared" si="19"/>
        <v>0</v>
      </c>
      <c r="J73" s="37">
        <f t="shared" si="19"/>
        <v>0</v>
      </c>
      <c r="K73" s="37">
        <f t="shared" si="19"/>
        <v>0</v>
      </c>
      <c r="L73" s="37">
        <f t="shared" si="19"/>
        <v>0</v>
      </c>
      <c r="M73" s="193"/>
      <c r="N73" s="193"/>
      <c r="O73" s="193" t="e">
        <f t="shared" si="18"/>
        <v>#REF!</v>
      </c>
    </row>
    <row r="74" spans="1:17" ht="53.25" customHeight="1" outlineLevel="1">
      <c r="A74" s="213"/>
      <c r="B74" s="226" t="e">
        <f>VLOOKUP(#REF!,#REF!,3,FALSE)</f>
        <v>#REF!</v>
      </c>
      <c r="C74" s="214" t="e">
        <f>A63</f>
        <v>#REF!</v>
      </c>
      <c r="D74" s="151"/>
      <c r="E74" s="152"/>
      <c r="F74" s="153"/>
      <c r="G74" s="152" t="e">
        <f t="shared" ref="G74:L74" si="20">G73+G69</f>
        <v>#REF!</v>
      </c>
      <c r="H74" s="152" t="e">
        <f t="shared" si="20"/>
        <v>#REF!</v>
      </c>
      <c r="I74" s="152" t="e">
        <f t="shared" si="20"/>
        <v>#REF!</v>
      </c>
      <c r="J74" s="152" t="e">
        <f t="shared" si="20"/>
        <v>#REF!</v>
      </c>
      <c r="K74" s="152" t="e">
        <f t="shared" si="20"/>
        <v>#REF!</v>
      </c>
      <c r="L74" s="152" t="e">
        <f t="shared" si="20"/>
        <v>#REF!</v>
      </c>
      <c r="M74" s="206"/>
      <c r="N74" s="206"/>
      <c r="O74" s="193" t="e">
        <f t="shared" si="18"/>
        <v>#REF!</v>
      </c>
    </row>
    <row r="75" spans="1:17" ht="15.75" customHeight="1" outlineLevel="1">
      <c r="A75" s="27"/>
      <c r="B75" s="27"/>
      <c r="C75" s="58"/>
      <c r="D75" s="29"/>
      <c r="E75" s="30"/>
      <c r="F75" s="39"/>
      <c r="G75" s="59"/>
      <c r="H75" s="59"/>
      <c r="I75" s="59"/>
      <c r="J75" s="60"/>
      <c r="K75" s="60"/>
      <c r="L75" s="60"/>
      <c r="M75" s="193"/>
      <c r="N75" s="193"/>
      <c r="O75" s="193" t="e">
        <f t="shared" si="18"/>
        <v>#REF!</v>
      </c>
    </row>
    <row r="76" spans="1:17" ht="18.75" customHeight="1">
      <c r="A76" s="1644" t="e">
        <f>VLOOKUP(#REF!,#REF!,3,FALSE)</f>
        <v>#REF!</v>
      </c>
      <c r="B76" s="1644"/>
      <c r="C76" s="1645"/>
      <c r="D76" s="9"/>
      <c r="E76" s="10"/>
      <c r="F76" s="68"/>
      <c r="G76" s="186" t="e">
        <f t="shared" ref="G76:L76" si="21">G86</f>
        <v>#REF!</v>
      </c>
      <c r="H76" s="186" t="e">
        <f t="shared" si="21"/>
        <v>#REF!</v>
      </c>
      <c r="I76" s="186" t="e">
        <f t="shared" si="21"/>
        <v>#REF!</v>
      </c>
      <c r="J76" s="186" t="e">
        <f t="shared" si="21"/>
        <v>#REF!</v>
      </c>
      <c r="K76" s="186" t="e">
        <f t="shared" si="21"/>
        <v>#REF!</v>
      </c>
      <c r="L76" s="186" t="e">
        <f t="shared" si="21"/>
        <v>#REF!</v>
      </c>
      <c r="M76" s="193"/>
      <c r="N76" s="193"/>
      <c r="O76" s="193"/>
    </row>
    <row r="77" spans="1:17" ht="15" customHeight="1" outlineLevel="1">
      <c r="A77" s="1646" t="e">
        <f>VLOOKUP(#REF!,#REF!,3,FALSE)</f>
        <v>#REF!</v>
      </c>
      <c r="B77" s="1646"/>
      <c r="C77" s="1646"/>
      <c r="D77" s="29"/>
      <c r="E77" s="30"/>
      <c r="F77" s="39"/>
      <c r="G77" s="198"/>
      <c r="H77" s="198"/>
      <c r="I77" s="198"/>
      <c r="J77" s="198"/>
      <c r="K77" s="198"/>
      <c r="L77" s="198"/>
      <c r="M77" s="193"/>
      <c r="N77" s="193"/>
      <c r="O77" s="193" t="e">
        <f t="shared" si="18"/>
        <v>#REF!</v>
      </c>
    </row>
    <row r="78" spans="1:17" ht="60.75" customHeight="1" outlineLevel="1">
      <c r="A78" s="12" t="e">
        <f>#REF!</f>
        <v>#REF!</v>
      </c>
      <c r="B78" s="12" t="e">
        <f>#REF!</f>
        <v>#REF!</v>
      </c>
      <c r="C78" s="70" t="s">
        <v>159</v>
      </c>
      <c r="D78" s="29" t="e">
        <f>VLOOKUP(#REF!,#REF!,3,FALSE)</f>
        <v>#REF!</v>
      </c>
      <c r="E78" s="15" t="e">
        <f>#REF!</f>
        <v>#REF!</v>
      </c>
      <c r="F78" s="27" t="e">
        <f>VLOOKUP(#REF!,#REF!,3,FALSE)</f>
        <v>#REF!</v>
      </c>
      <c r="G78" s="15" t="e">
        <f>#REF!</f>
        <v>#REF!</v>
      </c>
      <c r="H78" s="15" t="e">
        <f>#REF!</f>
        <v>#REF!</v>
      </c>
      <c r="I78" s="15" t="e">
        <f>#REF!</f>
        <v>#REF!</v>
      </c>
      <c r="J78" s="15" t="e">
        <f>#REF!</f>
        <v>#REF!</v>
      </c>
      <c r="K78" s="15" t="e">
        <f>#REF!</f>
        <v>#REF!</v>
      </c>
      <c r="L78" s="15" t="e">
        <f>#REF!</f>
        <v>#REF!</v>
      </c>
      <c r="M78" s="228" t="e">
        <f>VLOOKUP(#REF!,#REF!,3,FALSE)</f>
        <v>#REF!</v>
      </c>
      <c r="N78" s="228" t="e">
        <f>VLOOKUP(#REF!,#REF!,3,FALSE)</f>
        <v>#REF!</v>
      </c>
      <c r="O78" s="193" t="e">
        <f t="shared" si="18"/>
        <v>#REF!</v>
      </c>
      <c r="P78" s="5">
        <v>1</v>
      </c>
      <c r="Q78" s="5">
        <v>0</v>
      </c>
    </row>
    <row r="79" spans="1:17" ht="75.75" customHeight="1" outlineLevel="1">
      <c r="A79" s="12" t="e">
        <f>#REF!</f>
        <v>#REF!</v>
      </c>
      <c r="B79" s="12" t="e">
        <f>#REF!</f>
        <v>#REF!</v>
      </c>
      <c r="C79" s="65" t="s">
        <v>168</v>
      </c>
      <c r="D79" s="29" t="e">
        <f>VLOOKUP(#REF!,#REF!,3,FALSE)</f>
        <v>#REF!</v>
      </c>
      <c r="E79" s="15" t="e">
        <f>#REF!</f>
        <v>#REF!</v>
      </c>
      <c r="F79" s="27" t="e">
        <f>VLOOKUP(#REF!,#REF!,3,FALSE)</f>
        <v>#REF!</v>
      </c>
      <c r="G79" s="15" t="e">
        <f>#REF!</f>
        <v>#REF!</v>
      </c>
      <c r="H79" s="15" t="e">
        <f>#REF!</f>
        <v>#REF!</v>
      </c>
      <c r="I79" s="15" t="e">
        <f>#REF!</f>
        <v>#REF!</v>
      </c>
      <c r="J79" s="15" t="e">
        <f>#REF!</f>
        <v>#REF!</v>
      </c>
      <c r="K79" s="15" t="e">
        <f>#REF!</f>
        <v>#REF!</v>
      </c>
      <c r="L79" s="15" t="e">
        <f>#REF!</f>
        <v>#REF!</v>
      </c>
      <c r="M79" s="228" t="e">
        <f>VLOOKUP(#REF!,#REF!,3,FALSE)</f>
        <v>#REF!</v>
      </c>
      <c r="N79" s="228" t="e">
        <f>VLOOKUP(#REF!,#REF!,3,FALSE)</f>
        <v>#REF!</v>
      </c>
      <c r="O79" s="193" t="e">
        <f t="shared" si="18"/>
        <v>#REF!</v>
      </c>
      <c r="P79" s="5">
        <v>1</v>
      </c>
      <c r="Q79" s="5">
        <v>0</v>
      </c>
    </row>
    <row r="80" spans="1:17" ht="20.25" customHeight="1" outlineLevel="1">
      <c r="A80" s="14"/>
      <c r="B80" s="14"/>
      <c r="C80" s="14"/>
      <c r="D80" s="14"/>
      <c r="E80" s="14"/>
      <c r="F80" s="14"/>
      <c r="G80" s="14"/>
      <c r="H80" s="14"/>
      <c r="I80" s="14"/>
      <c r="J80" s="14"/>
      <c r="K80" s="14"/>
      <c r="L80" s="14"/>
      <c r="M80" s="193"/>
      <c r="N80" s="193"/>
      <c r="O80" s="193" t="e">
        <f t="shared" si="18"/>
        <v>#REF!</v>
      </c>
    </row>
    <row r="81" spans="1:15" ht="20.25" customHeight="1" outlineLevel="1">
      <c r="A81" s="1646" t="e">
        <f>VLOOKUP(#REF!,#REF!,3,FALSE)</f>
        <v>#REF!</v>
      </c>
      <c r="B81" s="1646"/>
      <c r="C81" s="1646"/>
      <c r="D81" s="20"/>
      <c r="E81" s="15"/>
      <c r="F81" s="34"/>
      <c r="G81" s="21" t="e">
        <f t="shared" ref="G81:L81" si="22">SUM(G78:G80)</f>
        <v>#REF!</v>
      </c>
      <c r="H81" s="21" t="e">
        <f t="shared" si="22"/>
        <v>#REF!</v>
      </c>
      <c r="I81" s="21" t="e">
        <f t="shared" si="22"/>
        <v>#REF!</v>
      </c>
      <c r="J81" s="21" t="e">
        <f t="shared" si="22"/>
        <v>#REF!</v>
      </c>
      <c r="K81" s="21" t="e">
        <f t="shared" si="22"/>
        <v>#REF!</v>
      </c>
      <c r="L81" s="21" t="e">
        <f t="shared" si="22"/>
        <v>#REF!</v>
      </c>
      <c r="M81" s="193"/>
      <c r="N81" s="193"/>
      <c r="O81" s="193" t="e">
        <f t="shared" si="18"/>
        <v>#REF!</v>
      </c>
    </row>
    <row r="82" spans="1:15" ht="20.25" customHeight="1" outlineLevel="1">
      <c r="A82" s="1646" t="e">
        <f>VLOOKUP(#REF!,#REF!,3,FALSE)</f>
        <v>#REF!</v>
      </c>
      <c r="B82" s="1646"/>
      <c r="C82" s="1646"/>
      <c r="D82" s="20"/>
      <c r="E82" s="15"/>
      <c r="F82" s="34"/>
      <c r="G82" s="21"/>
      <c r="H82" s="15"/>
      <c r="I82" s="15"/>
      <c r="J82" s="15"/>
      <c r="K82" s="15"/>
      <c r="L82" s="15"/>
      <c r="M82" s="193"/>
      <c r="N82" s="193"/>
      <c r="O82" s="193" t="e">
        <f t="shared" si="18"/>
        <v>#REF!</v>
      </c>
    </row>
    <row r="83" spans="1:15" ht="20.25" customHeight="1" outlineLevel="1">
      <c r="A83" s="18"/>
      <c r="B83" s="33"/>
      <c r="C83" s="19"/>
      <c r="D83" s="29" t="e">
        <f>VLOOKUP(#REF!,#REF!,3,FALSE)</f>
        <v>#REF!</v>
      </c>
      <c r="E83" s="29"/>
      <c r="F83" s="74" t="e">
        <f>VLOOKUP(#REF!,#REF!,3,FALSE)</f>
        <v>#REF!</v>
      </c>
      <c r="G83" s="21"/>
      <c r="H83" s="15"/>
      <c r="I83" s="15"/>
      <c r="J83" s="15"/>
      <c r="K83" s="15"/>
      <c r="L83" s="15"/>
      <c r="M83" s="228" t="e">
        <f>VLOOKUP(#REF!,#REF!,2,FALSE)</f>
        <v>#REF!</v>
      </c>
      <c r="N83" s="228"/>
      <c r="O83" s="193" t="e">
        <f t="shared" si="18"/>
        <v>#REF!</v>
      </c>
    </row>
    <row r="84" spans="1:15" ht="20.25" customHeight="1" outlineLevel="1">
      <c r="A84" s="159"/>
      <c r="B84" s="160"/>
      <c r="C84" s="161"/>
      <c r="D84" s="29"/>
      <c r="E84" s="30"/>
      <c r="F84" s="27"/>
      <c r="G84" s="37"/>
      <c r="H84" s="30"/>
      <c r="I84" s="30"/>
      <c r="J84" s="30"/>
      <c r="K84" s="30"/>
      <c r="L84" s="30"/>
      <c r="M84" s="193"/>
      <c r="N84" s="193"/>
      <c r="O84" s="193" t="e">
        <f t="shared" si="18"/>
        <v>#REF!</v>
      </c>
    </row>
    <row r="85" spans="1:15" ht="15.75" customHeight="1" outlineLevel="1">
      <c r="A85" s="1646" t="e">
        <f>VLOOKUP(#REF!,#REF!,3,FALSE)</f>
        <v>#REF!</v>
      </c>
      <c r="B85" s="1646"/>
      <c r="C85" s="1646"/>
      <c r="D85" s="35"/>
      <c r="E85" s="30"/>
      <c r="F85" s="36"/>
      <c r="G85" s="37">
        <f t="shared" ref="G85:L85" si="23">SUM(G83:G84)</f>
        <v>0</v>
      </c>
      <c r="H85" s="37">
        <f t="shared" si="23"/>
        <v>0</v>
      </c>
      <c r="I85" s="37">
        <f t="shared" si="23"/>
        <v>0</v>
      </c>
      <c r="J85" s="37">
        <f t="shared" si="23"/>
        <v>0</v>
      </c>
      <c r="K85" s="37">
        <f t="shared" si="23"/>
        <v>0</v>
      </c>
      <c r="L85" s="37">
        <f t="shared" si="23"/>
        <v>0</v>
      </c>
      <c r="M85" s="193"/>
      <c r="N85" s="193"/>
      <c r="O85" s="193" t="e">
        <f t="shared" si="18"/>
        <v>#REF!</v>
      </c>
    </row>
    <row r="86" spans="1:15" ht="50.25" customHeight="1" outlineLevel="1">
      <c r="A86" s="213"/>
      <c r="B86" s="226" t="e">
        <f>VLOOKUP(#REF!,#REF!,3,FALSE)</f>
        <v>#REF!</v>
      </c>
      <c r="C86" s="214" t="e">
        <f>A76</f>
        <v>#REF!</v>
      </c>
      <c r="D86" s="151"/>
      <c r="E86" s="152"/>
      <c r="F86" s="153"/>
      <c r="G86" s="152" t="e">
        <f t="shared" ref="G86:L86" si="24">G85+G81</f>
        <v>#REF!</v>
      </c>
      <c r="H86" s="152" t="e">
        <f t="shared" si="24"/>
        <v>#REF!</v>
      </c>
      <c r="I86" s="152" t="e">
        <f t="shared" si="24"/>
        <v>#REF!</v>
      </c>
      <c r="J86" s="152" t="e">
        <f t="shared" si="24"/>
        <v>#REF!</v>
      </c>
      <c r="K86" s="152" t="e">
        <f t="shared" si="24"/>
        <v>#REF!</v>
      </c>
      <c r="L86" s="152" t="e">
        <f t="shared" si="24"/>
        <v>#REF!</v>
      </c>
      <c r="M86" s="206"/>
      <c r="N86" s="206"/>
      <c r="O86" s="193" t="e">
        <f t="shared" si="18"/>
        <v>#REF!</v>
      </c>
    </row>
    <row r="87" spans="1:15" ht="15.75" customHeight="1" outlineLevel="1">
      <c r="A87" s="27"/>
      <c r="B87" s="27"/>
      <c r="C87" s="58"/>
      <c r="D87" s="29"/>
      <c r="E87" s="30"/>
      <c r="F87" s="39"/>
      <c r="G87" s="59"/>
      <c r="H87" s="59"/>
      <c r="I87" s="59"/>
      <c r="J87" s="60"/>
      <c r="K87" s="60"/>
      <c r="L87" s="60"/>
      <c r="M87" s="193"/>
      <c r="N87" s="194"/>
      <c r="O87" s="193" t="e">
        <f t="shared" si="18"/>
        <v>#REF!</v>
      </c>
    </row>
    <row r="88" spans="1:15" ht="18.75" customHeight="1">
      <c r="A88" s="1644" t="e">
        <f>VLOOKUP(#REF!,#REF!,3,FALSE)</f>
        <v>#REF!</v>
      </c>
      <c r="B88" s="1644"/>
      <c r="C88" s="1645"/>
      <c r="D88" s="9"/>
      <c r="E88" s="10"/>
      <c r="F88" s="68"/>
      <c r="G88" s="186" t="e">
        <f t="shared" ref="G88:L88" si="25">G97</f>
        <v>#REF!</v>
      </c>
      <c r="H88" s="186" t="e">
        <f t="shared" si="25"/>
        <v>#REF!</v>
      </c>
      <c r="I88" s="186" t="e">
        <f t="shared" si="25"/>
        <v>#REF!</v>
      </c>
      <c r="J88" s="186" t="e">
        <f t="shared" si="25"/>
        <v>#REF!</v>
      </c>
      <c r="K88" s="186" t="e">
        <f t="shared" si="25"/>
        <v>#REF!</v>
      </c>
      <c r="L88" s="186" t="e">
        <f t="shared" si="25"/>
        <v>#REF!</v>
      </c>
      <c r="M88" s="193"/>
      <c r="N88" s="193"/>
      <c r="O88" s="193"/>
    </row>
    <row r="89" spans="1:15" ht="15" customHeight="1" outlineLevel="1">
      <c r="A89" s="1646" t="e">
        <f>VLOOKUP(#REF!,#REF!,3,FALSE)</f>
        <v>#REF!</v>
      </c>
      <c r="B89" s="1646"/>
      <c r="C89" s="1646"/>
      <c r="D89" s="29"/>
      <c r="E89" s="30"/>
      <c r="F89" s="39"/>
      <c r="G89" s="198"/>
      <c r="H89" s="198"/>
      <c r="I89" s="215"/>
      <c r="J89" s="215"/>
      <c r="K89" s="215"/>
      <c r="L89" s="215"/>
      <c r="M89" s="193"/>
      <c r="N89" s="195"/>
      <c r="O89" s="193" t="e">
        <f t="shared" si="18"/>
        <v>#REF!</v>
      </c>
    </row>
    <row r="90" spans="1:15" ht="75.75" customHeight="1" outlineLevel="1">
      <c r="A90" s="12" t="e">
        <f>#REF!</f>
        <v>#REF!</v>
      </c>
      <c r="B90" s="12" t="e">
        <f>#REF!</f>
        <v>#REF!</v>
      </c>
      <c r="C90" s="73" t="s">
        <v>168</v>
      </c>
      <c r="D90" s="29" t="e">
        <f>VLOOKUP(#REF!,#REF!,3,FALSE)</f>
        <v>#REF!</v>
      </c>
      <c r="E90" s="15" t="e">
        <f>#REF!</f>
        <v>#REF!</v>
      </c>
      <c r="F90" s="27" t="e">
        <f>VLOOKUP(#REF!,#REF!,3,FALSE)</f>
        <v>#REF!</v>
      </c>
      <c r="G90" s="15" t="e">
        <f>#REF!</f>
        <v>#REF!</v>
      </c>
      <c r="H90" s="15" t="e">
        <f>#REF!</f>
        <v>#REF!</v>
      </c>
      <c r="I90" s="15" t="e">
        <f>#REF!</f>
        <v>#REF!</v>
      </c>
      <c r="J90" s="15" t="e">
        <f>#REF!</f>
        <v>#REF!</v>
      </c>
      <c r="K90" s="15" t="e">
        <f>#REF!</f>
        <v>#REF!</v>
      </c>
      <c r="L90" s="15" t="e">
        <f>#REF!</f>
        <v>#REF!</v>
      </c>
      <c r="M90" s="228" t="e">
        <f>VLOOKUP(#REF!,#REF!,3,FALSE)</f>
        <v>#REF!</v>
      </c>
      <c r="N90" s="228" t="e">
        <f>VLOOKUP(#REF!,#REF!,3,FALSE)</f>
        <v>#REF!</v>
      </c>
      <c r="O90" s="193" t="e">
        <f t="shared" si="18"/>
        <v>#REF!</v>
      </c>
    </row>
    <row r="91" spans="1:15" ht="17.25" customHeight="1" outlineLevel="1">
      <c r="A91" s="14"/>
      <c r="B91" s="14"/>
      <c r="C91" s="14"/>
      <c r="D91" s="14"/>
      <c r="E91" s="14"/>
      <c r="F91" s="14"/>
      <c r="G91" s="14"/>
      <c r="H91" s="14"/>
      <c r="I91" s="14"/>
      <c r="J91" s="14"/>
      <c r="K91" s="14"/>
      <c r="L91" s="14"/>
      <c r="M91" s="193"/>
      <c r="N91" s="193"/>
      <c r="O91" s="193" t="e">
        <f t="shared" si="18"/>
        <v>#REF!</v>
      </c>
    </row>
    <row r="92" spans="1:15" ht="17.25" customHeight="1" outlineLevel="1">
      <c r="A92" s="1646" t="e">
        <f>VLOOKUP(#REF!,#REF!,3,FALSE)</f>
        <v>#REF!</v>
      </c>
      <c r="B92" s="1646"/>
      <c r="C92" s="1646"/>
      <c r="D92" s="20"/>
      <c r="E92" s="15"/>
      <c r="F92" s="34"/>
      <c r="G92" s="21" t="e">
        <f t="shared" ref="G92:L92" si="26">SUM(G90:G91)</f>
        <v>#REF!</v>
      </c>
      <c r="H92" s="21" t="e">
        <f t="shared" si="26"/>
        <v>#REF!</v>
      </c>
      <c r="I92" s="21" t="e">
        <f t="shared" si="26"/>
        <v>#REF!</v>
      </c>
      <c r="J92" s="21" t="e">
        <f t="shared" si="26"/>
        <v>#REF!</v>
      </c>
      <c r="K92" s="21" t="e">
        <f t="shared" si="26"/>
        <v>#REF!</v>
      </c>
      <c r="L92" s="21" t="e">
        <f t="shared" si="26"/>
        <v>#REF!</v>
      </c>
      <c r="M92" s="193"/>
      <c r="N92" s="193"/>
      <c r="O92" s="193" t="e">
        <f t="shared" si="18"/>
        <v>#REF!</v>
      </c>
    </row>
    <row r="93" spans="1:15" ht="17.25" customHeight="1" outlineLevel="1">
      <c r="A93" s="1646" t="e">
        <f>VLOOKUP(#REF!,#REF!,3,FALSE)</f>
        <v>#REF!</v>
      </c>
      <c r="B93" s="1646"/>
      <c r="C93" s="1646"/>
      <c r="D93" s="20"/>
      <c r="E93" s="15"/>
      <c r="F93" s="34"/>
      <c r="G93" s="21"/>
      <c r="H93" s="15"/>
      <c r="I93" s="15"/>
      <c r="J93" s="15"/>
      <c r="K93" s="15"/>
      <c r="L93" s="15"/>
      <c r="M93" s="193"/>
      <c r="N93" s="193"/>
      <c r="O93" s="193" t="e">
        <f t="shared" si="18"/>
        <v>#REF!</v>
      </c>
    </row>
    <row r="94" spans="1:15" ht="17.25" customHeight="1" outlineLevel="1">
      <c r="A94" s="18"/>
      <c r="B94" s="33"/>
      <c r="C94" s="19"/>
      <c r="D94" s="29" t="e">
        <f>VLOOKUP(#REF!,#REF!,3,FALSE)</f>
        <v>#REF!</v>
      </c>
      <c r="E94" s="29"/>
      <c r="F94" s="74" t="e">
        <f>VLOOKUP(#REF!,#REF!,3,FALSE)</f>
        <v>#REF!</v>
      </c>
      <c r="G94" s="21"/>
      <c r="H94" s="15"/>
      <c r="I94" s="15"/>
      <c r="J94" s="15"/>
      <c r="K94" s="15"/>
      <c r="L94" s="15"/>
      <c r="M94" s="228" t="e">
        <f>VLOOKUP(#REF!,#REF!,3,FALSE)</f>
        <v>#REF!</v>
      </c>
      <c r="N94" s="228" t="e">
        <f>VLOOKUP(#REF!,#REF!,3,FALSE)</f>
        <v>#REF!</v>
      </c>
      <c r="O94" s="193" t="e">
        <f t="shared" si="18"/>
        <v>#REF!</v>
      </c>
    </row>
    <row r="95" spans="1:15" ht="17.25" customHeight="1" outlineLevel="1">
      <c r="A95" s="159"/>
      <c r="B95" s="160"/>
      <c r="C95" s="161"/>
      <c r="D95" s="29"/>
      <c r="E95" s="30"/>
      <c r="F95" s="27"/>
      <c r="G95" s="37"/>
      <c r="H95" s="30"/>
      <c r="I95" s="30"/>
      <c r="J95" s="30"/>
      <c r="K95" s="30"/>
      <c r="L95" s="30"/>
      <c r="M95" s="193"/>
      <c r="N95" s="193"/>
      <c r="O95" s="193" t="e">
        <f t="shared" si="18"/>
        <v>#REF!</v>
      </c>
    </row>
    <row r="96" spans="1:15" ht="15.75" customHeight="1" outlineLevel="1">
      <c r="A96" s="1646" t="e">
        <f>VLOOKUP(#REF!,#REF!,3,FALSE)</f>
        <v>#REF!</v>
      </c>
      <c r="B96" s="1646"/>
      <c r="C96" s="1646"/>
      <c r="D96" s="35"/>
      <c r="E96" s="30"/>
      <c r="F96" s="36"/>
      <c r="G96" s="37">
        <f t="shared" ref="G96:L96" si="27">SUM(G94:G95)</f>
        <v>0</v>
      </c>
      <c r="H96" s="37">
        <f t="shared" si="27"/>
        <v>0</v>
      </c>
      <c r="I96" s="37">
        <f t="shared" si="27"/>
        <v>0</v>
      </c>
      <c r="J96" s="37">
        <f t="shared" si="27"/>
        <v>0</v>
      </c>
      <c r="K96" s="37">
        <f t="shared" si="27"/>
        <v>0</v>
      </c>
      <c r="L96" s="37">
        <f t="shared" si="27"/>
        <v>0</v>
      </c>
      <c r="M96" s="193"/>
      <c r="N96" s="193"/>
      <c r="O96" s="193" t="e">
        <f t="shared" si="18"/>
        <v>#REF!</v>
      </c>
    </row>
    <row r="97" spans="1:17" ht="51" customHeight="1" outlineLevel="1">
      <c r="A97" s="213"/>
      <c r="B97" s="226" t="e">
        <f>VLOOKUP(#REF!,#REF!,3,FALSE)</f>
        <v>#REF!</v>
      </c>
      <c r="C97" s="214" t="e">
        <f>A88</f>
        <v>#REF!</v>
      </c>
      <c r="D97" s="151"/>
      <c r="E97" s="152"/>
      <c r="F97" s="153"/>
      <c r="G97" s="152" t="e">
        <f t="shared" ref="G97:L97" si="28">G96+G92</f>
        <v>#REF!</v>
      </c>
      <c r="H97" s="152" t="e">
        <f t="shared" si="28"/>
        <v>#REF!</v>
      </c>
      <c r="I97" s="152" t="e">
        <f t="shared" si="28"/>
        <v>#REF!</v>
      </c>
      <c r="J97" s="152" t="e">
        <f t="shared" si="28"/>
        <v>#REF!</v>
      </c>
      <c r="K97" s="152" t="e">
        <f t="shared" si="28"/>
        <v>#REF!</v>
      </c>
      <c r="L97" s="152" t="e">
        <f t="shared" si="28"/>
        <v>#REF!</v>
      </c>
      <c r="M97" s="206"/>
      <c r="N97" s="206"/>
      <c r="O97" s="193" t="e">
        <f t="shared" si="18"/>
        <v>#REF!</v>
      </c>
    </row>
    <row r="98" spans="1:17" ht="15.75" customHeight="1" outlineLevel="1">
      <c r="A98" s="72"/>
      <c r="B98" s="72"/>
      <c r="C98" s="77"/>
      <c r="D98" s="29"/>
      <c r="E98" s="30"/>
      <c r="F98" s="39"/>
      <c r="G98" s="59"/>
      <c r="H98" s="59"/>
      <c r="I98" s="59"/>
      <c r="J98" s="60"/>
      <c r="K98" s="60"/>
      <c r="L98" s="60"/>
      <c r="M98" s="193"/>
      <c r="N98" s="193"/>
      <c r="O98" s="193" t="e">
        <f t="shared" si="18"/>
        <v>#REF!</v>
      </c>
    </row>
    <row r="99" spans="1:17" ht="18.75" customHeight="1">
      <c r="A99" s="1644" t="e">
        <f>VLOOKUP(#REF!,#REF!,3,FALSE)</f>
        <v>#REF!</v>
      </c>
      <c r="B99" s="1644"/>
      <c r="C99" s="1645"/>
      <c r="D99" s="9"/>
      <c r="E99" s="10"/>
      <c r="F99" s="68"/>
      <c r="G99" s="186" t="e">
        <f t="shared" ref="G99:L99" si="29">G112</f>
        <v>#REF!</v>
      </c>
      <c r="H99" s="186" t="e">
        <f t="shared" si="29"/>
        <v>#REF!</v>
      </c>
      <c r="I99" s="186" t="e">
        <f t="shared" si="29"/>
        <v>#REF!</v>
      </c>
      <c r="J99" s="186" t="e">
        <f t="shared" si="29"/>
        <v>#REF!</v>
      </c>
      <c r="K99" s="186" t="e">
        <f t="shared" si="29"/>
        <v>#REF!</v>
      </c>
      <c r="L99" s="186" t="e">
        <f t="shared" si="29"/>
        <v>#REF!</v>
      </c>
      <c r="M99" s="193"/>
      <c r="N99" s="193"/>
      <c r="O99" s="193"/>
    </row>
    <row r="100" spans="1:17" ht="15" customHeight="1" outlineLevel="1">
      <c r="A100" s="1646" t="e">
        <f>VLOOKUP(#REF!,#REF!,3,FALSE)</f>
        <v>#REF!</v>
      </c>
      <c r="B100" s="1646"/>
      <c r="C100" s="1646"/>
      <c r="D100" s="29"/>
      <c r="E100" s="30"/>
      <c r="F100" s="39"/>
      <c r="G100" s="198"/>
      <c r="H100" s="198"/>
      <c r="I100" s="198"/>
      <c r="J100" s="198"/>
      <c r="K100" s="198"/>
      <c r="L100" s="198"/>
      <c r="M100" s="193"/>
      <c r="N100" s="193"/>
      <c r="O100" s="193" t="e">
        <f t="shared" si="18"/>
        <v>#REF!</v>
      </c>
    </row>
    <row r="101" spans="1:17" ht="60.75" customHeight="1" outlineLevel="1">
      <c r="A101" s="12" t="e">
        <f>#REF!</f>
        <v>#REF!</v>
      </c>
      <c r="B101" s="12" t="e">
        <f>#REF!</f>
        <v>#REF!</v>
      </c>
      <c r="C101" s="13" t="s">
        <v>164</v>
      </c>
      <c r="D101" s="29" t="e">
        <f>VLOOKUP(#REF!,#REF!,3,FALSE)</f>
        <v>#REF!</v>
      </c>
      <c r="E101" s="15" t="e">
        <f>#REF!</f>
        <v>#REF!</v>
      </c>
      <c r="F101" s="27" t="e">
        <f>VLOOKUP(#REF!,#REF!,3,FALSE)</f>
        <v>#REF!</v>
      </c>
      <c r="G101" s="15" t="e">
        <f>#REF!</f>
        <v>#REF!</v>
      </c>
      <c r="H101" s="15" t="e">
        <f>#REF!</f>
        <v>#REF!</v>
      </c>
      <c r="I101" s="15" t="e">
        <f>#REF!</f>
        <v>#REF!</v>
      </c>
      <c r="J101" s="15" t="e">
        <f>#REF!</f>
        <v>#REF!</v>
      </c>
      <c r="K101" s="15" t="e">
        <f>#REF!</f>
        <v>#REF!</v>
      </c>
      <c r="L101" s="15" t="e">
        <f>#REF!</f>
        <v>#REF!</v>
      </c>
      <c r="M101" s="228" t="e">
        <f>VLOOKUP(#REF!,#REF!,3,FALSE)</f>
        <v>#REF!</v>
      </c>
      <c r="N101" s="228" t="e">
        <f>VLOOKUP(#REF!,#REF!,3,FALSE)</f>
        <v>#REF!</v>
      </c>
      <c r="O101" s="193" t="e">
        <f t="shared" si="18"/>
        <v>#REF!</v>
      </c>
      <c r="P101" s="5">
        <v>1</v>
      </c>
      <c r="Q101" s="5">
        <v>0</v>
      </c>
    </row>
    <row r="102" spans="1:17" ht="75.75" customHeight="1" outlineLevel="1">
      <c r="A102" s="12" t="e">
        <f>#REF!</f>
        <v>#REF!</v>
      </c>
      <c r="B102" s="12" t="e">
        <f>#REF!</f>
        <v>#REF!</v>
      </c>
      <c r="C102" s="19" t="s">
        <v>161</v>
      </c>
      <c r="D102" s="29" t="e">
        <f>VLOOKUP(#REF!,#REF!,3,FALSE)</f>
        <v>#REF!</v>
      </c>
      <c r="E102" s="15" t="e">
        <f>#REF!</f>
        <v>#REF!</v>
      </c>
      <c r="F102" s="27" t="e">
        <f>VLOOKUP(#REF!,#REF!,3,FALSE)</f>
        <v>#REF!</v>
      </c>
      <c r="G102" s="15" t="e">
        <f>#REF!</f>
        <v>#REF!</v>
      </c>
      <c r="H102" s="15" t="e">
        <f>#REF!</f>
        <v>#REF!</v>
      </c>
      <c r="I102" s="15" t="e">
        <f>#REF!</f>
        <v>#REF!</v>
      </c>
      <c r="J102" s="15" t="e">
        <f>#REF!</f>
        <v>#REF!</v>
      </c>
      <c r="K102" s="15" t="e">
        <f>#REF!</f>
        <v>#REF!</v>
      </c>
      <c r="L102" s="15" t="e">
        <f>#REF!</f>
        <v>#REF!</v>
      </c>
      <c r="M102" s="228" t="e">
        <f>VLOOKUP(#REF!,#REF!,3,FALSE)</f>
        <v>#REF!</v>
      </c>
      <c r="N102" s="228" t="e">
        <f>VLOOKUP(#REF!,#REF!,3,FALSE)</f>
        <v>#REF!</v>
      </c>
      <c r="O102" s="193" t="e">
        <f t="shared" si="18"/>
        <v>#REF!</v>
      </c>
      <c r="P102" s="5">
        <v>1</v>
      </c>
      <c r="Q102" s="5">
        <v>0</v>
      </c>
    </row>
    <row r="103" spans="1:17" ht="75.75" customHeight="1" outlineLevel="1">
      <c r="A103" s="12" t="e">
        <f>#REF!</f>
        <v>#REF!</v>
      </c>
      <c r="B103" s="12" t="e">
        <f>#REF!</f>
        <v>#REF!</v>
      </c>
      <c r="C103" s="19" t="s">
        <v>191</v>
      </c>
      <c r="D103" s="29" t="e">
        <f>VLOOKUP(#REF!,#REF!,3,FALSE)</f>
        <v>#REF!</v>
      </c>
      <c r="E103" s="15" t="e">
        <f>#REF!</f>
        <v>#REF!</v>
      </c>
      <c r="F103" s="27" t="e">
        <f>VLOOKUP(#REF!,#REF!,3,FALSE)</f>
        <v>#REF!</v>
      </c>
      <c r="G103" s="15" t="e">
        <f>#REF!</f>
        <v>#REF!</v>
      </c>
      <c r="H103" s="15" t="e">
        <f>#REF!</f>
        <v>#REF!</v>
      </c>
      <c r="I103" s="15" t="e">
        <f>#REF!</f>
        <v>#REF!</v>
      </c>
      <c r="J103" s="15" t="e">
        <f>#REF!</f>
        <v>#REF!</v>
      </c>
      <c r="K103" s="15" t="e">
        <f>#REF!</f>
        <v>#REF!</v>
      </c>
      <c r="L103" s="15" t="e">
        <f>#REF!</f>
        <v>#REF!</v>
      </c>
      <c r="M103" s="228" t="e">
        <f>VLOOKUP(#REF!,#REF!,3,FALSE)</f>
        <v>#REF!</v>
      </c>
      <c r="N103" s="228" t="e">
        <f>VLOOKUP(#REF!,#REF!,3,FALSE)</f>
        <v>#REF!</v>
      </c>
      <c r="O103" s="193" t="e">
        <f t="shared" si="18"/>
        <v>#REF!</v>
      </c>
      <c r="P103" s="5">
        <v>1</v>
      </c>
      <c r="Q103" s="5">
        <v>0</v>
      </c>
    </row>
    <row r="104" spans="1:17" ht="75.75" customHeight="1" outlineLevel="1">
      <c r="A104" s="12" t="e">
        <f>#REF!</f>
        <v>#REF!</v>
      </c>
      <c r="B104" s="12" t="e">
        <f>#REF!</f>
        <v>#REF!</v>
      </c>
      <c r="C104" s="19" t="s">
        <v>168</v>
      </c>
      <c r="D104" s="29" t="e">
        <f>VLOOKUP(#REF!,#REF!,3,FALSE)</f>
        <v>#REF!</v>
      </c>
      <c r="E104" s="15" t="e">
        <f>#REF!</f>
        <v>#REF!</v>
      </c>
      <c r="F104" s="27" t="e">
        <f>VLOOKUP(#REF!,#REF!,3,FALSE)</f>
        <v>#REF!</v>
      </c>
      <c r="G104" s="15" t="e">
        <f>#REF!</f>
        <v>#REF!</v>
      </c>
      <c r="H104" s="15" t="e">
        <f>#REF!</f>
        <v>#REF!</v>
      </c>
      <c r="I104" s="15" t="e">
        <f>#REF!</f>
        <v>#REF!</v>
      </c>
      <c r="J104" s="15" t="e">
        <f>#REF!</f>
        <v>#REF!</v>
      </c>
      <c r="K104" s="15" t="e">
        <f>#REF!</f>
        <v>#REF!</v>
      </c>
      <c r="L104" s="15" t="e">
        <f>#REF!</f>
        <v>#REF!</v>
      </c>
      <c r="M104" s="228" t="e">
        <f>VLOOKUP(#REF!,#REF!,3,FALSE)</f>
        <v>#REF!</v>
      </c>
      <c r="N104" s="228" t="e">
        <f>VLOOKUP(#REF!,#REF!,3,FALSE)</f>
        <v>#REF!</v>
      </c>
      <c r="O104" s="193" t="e">
        <f t="shared" si="18"/>
        <v>#REF!</v>
      </c>
      <c r="P104" s="5">
        <v>1</v>
      </c>
      <c r="Q104" s="5">
        <v>0</v>
      </c>
    </row>
    <row r="105" spans="1:17" ht="15.75" customHeight="1" outlineLevel="1">
      <c r="A105" s="14"/>
      <c r="B105" s="14"/>
      <c r="C105" s="14"/>
      <c r="D105" s="14"/>
      <c r="E105" s="14"/>
      <c r="F105" s="14"/>
      <c r="G105" s="14"/>
      <c r="H105" s="14"/>
      <c r="I105" s="14"/>
      <c r="J105" s="14"/>
      <c r="K105" s="14"/>
      <c r="L105" s="14"/>
      <c r="M105" s="193"/>
      <c r="N105" s="193"/>
      <c r="O105" s="193" t="e">
        <f t="shared" si="18"/>
        <v>#REF!</v>
      </c>
    </row>
    <row r="106" spans="1:17" ht="15.75" customHeight="1" outlineLevel="1">
      <c r="A106" s="1646" t="e">
        <f>VLOOKUP(#REF!,#REF!,3,FALSE)</f>
        <v>#REF!</v>
      </c>
      <c r="B106" s="1646"/>
      <c r="C106" s="1646"/>
      <c r="D106" s="20"/>
      <c r="E106" s="15"/>
      <c r="F106" s="34"/>
      <c r="G106" s="21" t="e">
        <f t="shared" ref="G106:L106" si="30">SUM(G101:G105)</f>
        <v>#REF!</v>
      </c>
      <c r="H106" s="21" t="e">
        <f t="shared" si="30"/>
        <v>#REF!</v>
      </c>
      <c r="I106" s="21" t="e">
        <f t="shared" si="30"/>
        <v>#REF!</v>
      </c>
      <c r="J106" s="21" t="e">
        <f t="shared" si="30"/>
        <v>#REF!</v>
      </c>
      <c r="K106" s="21" t="e">
        <f t="shared" si="30"/>
        <v>#REF!</v>
      </c>
      <c r="L106" s="21" t="e">
        <f t="shared" si="30"/>
        <v>#REF!</v>
      </c>
      <c r="M106" s="193"/>
      <c r="N106" s="193"/>
      <c r="O106" s="193" t="e">
        <f t="shared" si="18"/>
        <v>#REF!</v>
      </c>
    </row>
    <row r="107" spans="1:17" ht="15.75" customHeight="1" outlineLevel="1">
      <c r="A107" s="1646" t="e">
        <f>VLOOKUP(#REF!,#REF!,3,FALSE)</f>
        <v>#REF!</v>
      </c>
      <c r="B107" s="1646"/>
      <c r="C107" s="1646"/>
      <c r="D107" s="20"/>
      <c r="E107" s="15"/>
      <c r="F107" s="34"/>
      <c r="G107" s="21"/>
      <c r="H107" s="15"/>
      <c r="I107" s="15"/>
      <c r="J107" s="15"/>
      <c r="K107" s="15"/>
      <c r="L107" s="15"/>
      <c r="M107" s="193"/>
      <c r="N107" s="193"/>
      <c r="O107" s="193" t="e">
        <f t="shared" si="18"/>
        <v>#REF!</v>
      </c>
    </row>
    <row r="108" spans="1:17" ht="30.75" customHeight="1" outlineLevel="1">
      <c r="A108" s="12" t="e">
        <f>#REF!</f>
        <v>#REF!</v>
      </c>
      <c r="B108" s="12" t="e">
        <f>#REF!</f>
        <v>#REF!</v>
      </c>
      <c r="C108" s="19" t="s">
        <v>168</v>
      </c>
      <c r="D108" s="29" t="e">
        <f>VLOOKUP(#REF!,#REF!,3,FALSE)</f>
        <v>#REF!</v>
      </c>
      <c r="E108" s="15" t="e">
        <f>#REF!</f>
        <v>#REF!</v>
      </c>
      <c r="F108" s="27" t="e">
        <f>VLOOKUP(#REF!,#REF!,3,FALSE)</f>
        <v>#REF!</v>
      </c>
      <c r="G108" s="15" t="e">
        <f>#REF!</f>
        <v>#REF!</v>
      </c>
      <c r="H108" s="15" t="e">
        <f>#REF!</f>
        <v>#REF!</v>
      </c>
      <c r="I108" s="15" t="e">
        <f>#REF!</f>
        <v>#REF!</v>
      </c>
      <c r="J108" s="15" t="e">
        <f>#REF!</f>
        <v>#REF!</v>
      </c>
      <c r="K108" s="15" t="e">
        <f>#REF!</f>
        <v>#REF!</v>
      </c>
      <c r="L108" s="15" t="e">
        <f>#REF!</f>
        <v>#REF!</v>
      </c>
      <c r="M108" s="228" t="e">
        <f>VLOOKUP(#REF!,#REF!,3,FALSE)</f>
        <v>#REF!</v>
      </c>
      <c r="N108" s="228" t="e">
        <f>VLOOKUP(#REF!,#REF!,3,FALSE)</f>
        <v>#REF!</v>
      </c>
      <c r="O108" s="193" t="e">
        <f>IF(B108=$B$17,1,0)</f>
        <v>#REF!</v>
      </c>
      <c r="P108" s="5">
        <v>0</v>
      </c>
      <c r="Q108" s="5">
        <v>1</v>
      </c>
    </row>
    <row r="109" spans="1:17" ht="30.75" customHeight="1" outlineLevel="1">
      <c r="A109" s="515"/>
      <c r="B109" s="224"/>
      <c r="C109" s="161"/>
      <c r="D109" s="29"/>
      <c r="E109" s="30"/>
      <c r="F109" s="27"/>
      <c r="G109" s="30"/>
      <c r="H109" s="30"/>
      <c r="I109" s="30"/>
      <c r="J109" s="30"/>
      <c r="K109" s="30"/>
      <c r="L109" s="30"/>
      <c r="M109" s="228"/>
      <c r="N109" s="228"/>
      <c r="O109" s="193"/>
    </row>
    <row r="110" spans="1:17" ht="15.75" customHeight="1" outlineLevel="1">
      <c r="A110" s="159"/>
      <c r="B110" s="160"/>
      <c r="C110" s="161"/>
      <c r="D110" s="29"/>
      <c r="E110" s="30"/>
      <c r="F110" s="27"/>
      <c r="G110" s="37"/>
      <c r="H110" s="30"/>
      <c r="I110" s="30"/>
      <c r="J110" s="30"/>
      <c r="K110" s="30"/>
      <c r="L110" s="30"/>
      <c r="M110" s="193"/>
      <c r="N110" s="193"/>
      <c r="O110" s="193" t="e">
        <f t="shared" si="18"/>
        <v>#REF!</v>
      </c>
    </row>
    <row r="111" spans="1:17" ht="15.75" customHeight="1" outlineLevel="1">
      <c r="A111" s="1646" t="e">
        <f>VLOOKUP(#REF!,#REF!,3,FALSE)</f>
        <v>#REF!</v>
      </c>
      <c r="B111" s="1646"/>
      <c r="C111" s="1646"/>
      <c r="D111" s="35"/>
      <c r="E111" s="30"/>
      <c r="F111" s="36"/>
      <c r="G111" s="37" t="e">
        <f t="shared" ref="G111:L111" si="31">SUM(G108:G110)</f>
        <v>#REF!</v>
      </c>
      <c r="H111" s="37" t="e">
        <f t="shared" si="31"/>
        <v>#REF!</v>
      </c>
      <c r="I111" s="37" t="e">
        <f t="shared" si="31"/>
        <v>#REF!</v>
      </c>
      <c r="J111" s="37" t="e">
        <f t="shared" si="31"/>
        <v>#REF!</v>
      </c>
      <c r="K111" s="37" t="e">
        <f t="shared" si="31"/>
        <v>#REF!</v>
      </c>
      <c r="L111" s="37" t="e">
        <f t="shared" si="31"/>
        <v>#REF!</v>
      </c>
      <c r="M111" s="193"/>
      <c r="N111" s="193"/>
      <c r="O111" s="193" t="e">
        <f t="shared" si="18"/>
        <v>#REF!</v>
      </c>
    </row>
    <row r="112" spans="1:17" ht="51.75" customHeight="1" outlineLevel="1">
      <c r="A112" s="213"/>
      <c r="B112" s="226" t="e">
        <f>VLOOKUP(#REF!,#REF!,3,FALSE)</f>
        <v>#REF!</v>
      </c>
      <c r="C112" s="214" t="e">
        <f>A99</f>
        <v>#REF!</v>
      </c>
      <c r="D112" s="151"/>
      <c r="E112" s="152"/>
      <c r="F112" s="153"/>
      <c r="G112" s="152" t="e">
        <f t="shared" ref="G112:L112" si="32">G111+G106</f>
        <v>#REF!</v>
      </c>
      <c r="H112" s="152" t="e">
        <f t="shared" si="32"/>
        <v>#REF!</v>
      </c>
      <c r="I112" s="152" t="e">
        <f t="shared" si="32"/>
        <v>#REF!</v>
      </c>
      <c r="J112" s="152" t="e">
        <f t="shared" si="32"/>
        <v>#REF!</v>
      </c>
      <c r="K112" s="152" t="e">
        <f t="shared" si="32"/>
        <v>#REF!</v>
      </c>
      <c r="L112" s="152" t="e">
        <f t="shared" si="32"/>
        <v>#REF!</v>
      </c>
      <c r="M112" s="206"/>
      <c r="N112" s="206"/>
      <c r="O112" s="193" t="e">
        <f t="shared" si="18"/>
        <v>#REF!</v>
      </c>
    </row>
    <row r="113" spans="1:17" ht="15.75" customHeight="1" outlineLevel="1">
      <c r="A113" s="12"/>
      <c r="B113" s="12"/>
      <c r="C113" s="82"/>
      <c r="D113" s="14"/>
      <c r="E113" s="15"/>
      <c r="F113" s="83"/>
      <c r="G113" s="84"/>
      <c r="H113" s="84"/>
      <c r="I113" s="84"/>
      <c r="J113" s="85"/>
      <c r="K113" s="85"/>
      <c r="L113" s="85"/>
      <c r="M113" s="193"/>
      <c r="N113" s="193"/>
      <c r="O113" s="193" t="e">
        <f t="shared" si="18"/>
        <v>#REF!</v>
      </c>
    </row>
    <row r="114" spans="1:17" ht="18.75" customHeight="1">
      <c r="A114" s="1644" t="e">
        <f>VLOOKUP(#REF!,#REF!,3,FALSE)</f>
        <v>#REF!</v>
      </c>
      <c r="B114" s="1644"/>
      <c r="C114" s="1645"/>
      <c r="D114" s="9"/>
      <c r="E114" s="166"/>
      <c r="F114" s="166"/>
      <c r="G114" s="186" t="e">
        <f t="shared" ref="G114:L114" si="33">G135</f>
        <v>#REF!</v>
      </c>
      <c r="H114" s="186" t="e">
        <f t="shared" si="33"/>
        <v>#REF!</v>
      </c>
      <c r="I114" s="186" t="e">
        <f t="shared" si="33"/>
        <v>#REF!</v>
      </c>
      <c r="J114" s="186" t="e">
        <f t="shared" si="33"/>
        <v>#REF!</v>
      </c>
      <c r="K114" s="186" t="e">
        <f t="shared" si="33"/>
        <v>#REF!</v>
      </c>
      <c r="L114" s="186" t="e">
        <f t="shared" si="33"/>
        <v>#REF!</v>
      </c>
      <c r="M114" s="193"/>
      <c r="N114" s="193"/>
      <c r="O114" s="193"/>
    </row>
    <row r="115" spans="1:17" ht="15.75" customHeight="1" outlineLevel="1">
      <c r="A115" s="1646" t="e">
        <f>VLOOKUP(#REF!,#REF!,3,FALSE)</f>
        <v>#REF!</v>
      </c>
      <c r="B115" s="1646"/>
      <c r="C115" s="1646"/>
      <c r="D115" s="4"/>
      <c r="E115" s="52"/>
      <c r="F115" s="52"/>
      <c r="G115" s="87"/>
      <c r="H115" s="52"/>
      <c r="I115" s="52"/>
      <c r="J115" s="88"/>
      <c r="K115" s="88"/>
      <c r="L115" s="88"/>
      <c r="M115" s="193"/>
      <c r="N115" s="193"/>
      <c r="O115" s="193" t="e">
        <f t="shared" si="18"/>
        <v>#REF!</v>
      </c>
    </row>
    <row r="116" spans="1:17" ht="60.75" customHeight="1" outlineLevel="1">
      <c r="A116" s="12" t="e">
        <f>#REF!</f>
        <v>#REF!</v>
      </c>
      <c r="B116" s="12" t="e">
        <f>#REF!</f>
        <v>#REF!</v>
      </c>
      <c r="C116" s="19" t="s">
        <v>194</v>
      </c>
      <c r="D116" s="29" t="e">
        <f>VLOOKUP(#REF!,#REF!,3,FALSE)</f>
        <v>#REF!</v>
      </c>
      <c r="E116" s="15" t="e">
        <f>#REF!</f>
        <v>#REF!</v>
      </c>
      <c r="F116" s="27" t="e">
        <f>VLOOKUP(#REF!,#REF!,3,FALSE)</f>
        <v>#REF!</v>
      </c>
      <c r="G116" s="15" t="e">
        <f>#REF!</f>
        <v>#REF!</v>
      </c>
      <c r="H116" s="15" t="e">
        <f>#REF!</f>
        <v>#REF!</v>
      </c>
      <c r="I116" s="15" t="e">
        <f>#REF!</f>
        <v>#REF!</v>
      </c>
      <c r="J116" s="15" t="e">
        <f>#REF!</f>
        <v>#REF!</v>
      </c>
      <c r="K116" s="15" t="e">
        <f>#REF!</f>
        <v>#REF!</v>
      </c>
      <c r="L116" s="15" t="e">
        <f>#REF!</f>
        <v>#REF!</v>
      </c>
      <c r="M116" s="228" t="e">
        <f>VLOOKUP(#REF!,#REF!,3,FALSE)</f>
        <v>#REF!</v>
      </c>
      <c r="N116" s="228" t="e">
        <f>VLOOKUP(#REF!,#REF!,3,FALSE)</f>
        <v>#REF!</v>
      </c>
      <c r="O116" s="193" t="e">
        <f t="shared" si="18"/>
        <v>#REF!</v>
      </c>
      <c r="P116" s="5">
        <v>1</v>
      </c>
      <c r="Q116" s="5">
        <v>0</v>
      </c>
    </row>
    <row r="117" spans="1:17" ht="60.75" customHeight="1" outlineLevel="1">
      <c r="A117" s="12" t="e">
        <f>#REF!</f>
        <v>#REF!</v>
      </c>
      <c r="B117" s="12" t="e">
        <f>#REF!</f>
        <v>#REF!</v>
      </c>
      <c r="C117" s="19" t="s">
        <v>196</v>
      </c>
      <c r="D117" s="29" t="e">
        <f>VLOOKUP(#REF!,#REF!,3,FALSE)</f>
        <v>#REF!</v>
      </c>
      <c r="E117" s="15" t="e">
        <f>#REF!</f>
        <v>#REF!</v>
      </c>
      <c r="F117" s="27" t="e">
        <f>VLOOKUP(#REF!,#REF!,3,FALSE)</f>
        <v>#REF!</v>
      </c>
      <c r="G117" s="15" t="e">
        <f>#REF!</f>
        <v>#REF!</v>
      </c>
      <c r="H117" s="15" t="e">
        <f>#REF!</f>
        <v>#REF!</v>
      </c>
      <c r="I117" s="15" t="e">
        <f>#REF!</f>
        <v>#REF!</v>
      </c>
      <c r="J117" s="15" t="e">
        <f>#REF!</f>
        <v>#REF!</v>
      </c>
      <c r="K117" s="15" t="e">
        <f>#REF!</f>
        <v>#REF!</v>
      </c>
      <c r="L117" s="15" t="e">
        <f>#REF!</f>
        <v>#REF!</v>
      </c>
      <c r="M117" s="228" t="e">
        <f>VLOOKUP(#REF!,#REF!,3,FALSE)</f>
        <v>#REF!</v>
      </c>
      <c r="N117" s="228" t="e">
        <f>VLOOKUP(#REF!,#REF!,3,FALSE)</f>
        <v>#REF!</v>
      </c>
      <c r="O117" s="193" t="e">
        <f t="shared" si="18"/>
        <v>#REF!</v>
      </c>
      <c r="P117" s="5">
        <v>1</v>
      </c>
      <c r="Q117" s="5">
        <v>0</v>
      </c>
    </row>
    <row r="118" spans="1:17" ht="75.75" customHeight="1" outlineLevel="1">
      <c r="A118" s="12" t="e">
        <f>#REF!</f>
        <v>#REF!</v>
      </c>
      <c r="B118" s="12" t="e">
        <f>#REF!</f>
        <v>#REF!</v>
      </c>
      <c r="C118" s="19" t="s">
        <v>197</v>
      </c>
      <c r="D118" s="29" t="e">
        <f>VLOOKUP(#REF!,#REF!,3,FALSE)</f>
        <v>#REF!</v>
      </c>
      <c r="E118" s="15" t="e">
        <f>#REF!</f>
        <v>#REF!</v>
      </c>
      <c r="F118" s="27" t="e">
        <f>VLOOKUP(#REF!,#REF!,3,FALSE)</f>
        <v>#REF!</v>
      </c>
      <c r="G118" s="15" t="e">
        <f>#REF!</f>
        <v>#REF!</v>
      </c>
      <c r="H118" s="15" t="e">
        <f>#REF!</f>
        <v>#REF!</v>
      </c>
      <c r="I118" s="15" t="e">
        <f>#REF!</f>
        <v>#REF!</v>
      </c>
      <c r="J118" s="15" t="e">
        <f>#REF!</f>
        <v>#REF!</v>
      </c>
      <c r="K118" s="15" t="e">
        <f>#REF!</f>
        <v>#REF!</v>
      </c>
      <c r="L118" s="15" t="e">
        <f>#REF!</f>
        <v>#REF!</v>
      </c>
      <c r="M118" s="228" t="e">
        <f>VLOOKUP(#REF!,#REF!,3,FALSE)</f>
        <v>#REF!</v>
      </c>
      <c r="N118" s="228" t="e">
        <f>VLOOKUP(#REF!,#REF!,3,FALSE)</f>
        <v>#REF!</v>
      </c>
      <c r="O118" s="193" t="e">
        <f t="shared" si="18"/>
        <v>#REF!</v>
      </c>
      <c r="P118" s="5">
        <v>1</v>
      </c>
      <c r="Q118" s="5">
        <v>0</v>
      </c>
    </row>
    <row r="119" spans="1:17" ht="60.75" customHeight="1" outlineLevel="1">
      <c r="A119" s="12" t="e">
        <f>#REF!</f>
        <v>#REF!</v>
      </c>
      <c r="B119" s="12" t="e">
        <f>#REF!</f>
        <v>#REF!</v>
      </c>
      <c r="C119" s="19" t="s">
        <v>198</v>
      </c>
      <c r="D119" s="29" t="e">
        <f>VLOOKUP(#REF!,#REF!,3,FALSE)</f>
        <v>#REF!</v>
      </c>
      <c r="E119" s="15" t="e">
        <f>#REF!</f>
        <v>#REF!</v>
      </c>
      <c r="F119" s="27" t="e">
        <f>VLOOKUP(#REF!,#REF!,3,FALSE)</f>
        <v>#REF!</v>
      </c>
      <c r="G119" s="15" t="e">
        <f>#REF!</f>
        <v>#REF!</v>
      </c>
      <c r="H119" s="15" t="e">
        <f>#REF!</f>
        <v>#REF!</v>
      </c>
      <c r="I119" s="15" t="e">
        <f>#REF!</f>
        <v>#REF!</v>
      </c>
      <c r="J119" s="15" t="e">
        <f>#REF!</f>
        <v>#REF!</v>
      </c>
      <c r="K119" s="15" t="e">
        <f>#REF!</f>
        <v>#REF!</v>
      </c>
      <c r="L119" s="15" t="e">
        <f>#REF!</f>
        <v>#REF!</v>
      </c>
      <c r="M119" s="228" t="e">
        <f>VLOOKUP(#REF!,#REF!,3,FALSE)</f>
        <v>#REF!</v>
      </c>
      <c r="N119" s="228" t="e">
        <f>VLOOKUP(#REF!,#REF!,3,FALSE)</f>
        <v>#REF!</v>
      </c>
      <c r="O119" s="193" t="e">
        <f t="shared" si="18"/>
        <v>#REF!</v>
      </c>
      <c r="P119" s="5">
        <v>1</v>
      </c>
      <c r="Q119" s="5">
        <v>0</v>
      </c>
    </row>
    <row r="120" spans="1:17" ht="60.75" customHeight="1" outlineLevel="1">
      <c r="A120" s="12" t="e">
        <f>#REF!</f>
        <v>#REF!</v>
      </c>
      <c r="B120" s="12" t="e">
        <f>#REF!</f>
        <v>#REF!</v>
      </c>
      <c r="C120" s="19" t="s">
        <v>199</v>
      </c>
      <c r="D120" s="29" t="e">
        <f>VLOOKUP(#REF!,#REF!,3,FALSE)</f>
        <v>#REF!</v>
      </c>
      <c r="E120" s="15" t="e">
        <f>#REF!</f>
        <v>#REF!</v>
      </c>
      <c r="F120" s="27" t="e">
        <f>VLOOKUP(#REF!,#REF!,3,FALSE)</f>
        <v>#REF!</v>
      </c>
      <c r="G120" s="15" t="e">
        <f>#REF!</f>
        <v>#REF!</v>
      </c>
      <c r="H120" s="15" t="e">
        <f>#REF!</f>
        <v>#REF!</v>
      </c>
      <c r="I120" s="15" t="e">
        <f>#REF!</f>
        <v>#REF!</v>
      </c>
      <c r="J120" s="15" t="e">
        <f>#REF!</f>
        <v>#REF!</v>
      </c>
      <c r="K120" s="15" t="e">
        <f>#REF!</f>
        <v>#REF!</v>
      </c>
      <c r="L120" s="15" t="e">
        <f>#REF!</f>
        <v>#REF!</v>
      </c>
      <c r="M120" s="228" t="e">
        <f>VLOOKUP(#REF!,#REF!,3,FALSE)</f>
        <v>#REF!</v>
      </c>
      <c r="N120" s="228" t="e">
        <f>VLOOKUP(#REF!,#REF!,3,FALSE)</f>
        <v>#REF!</v>
      </c>
      <c r="O120" s="193" t="e">
        <f t="shared" si="18"/>
        <v>#REF!</v>
      </c>
      <c r="P120" s="5">
        <v>1</v>
      </c>
      <c r="Q120" s="5">
        <v>0</v>
      </c>
    </row>
    <row r="121" spans="1:17" ht="60.75" customHeight="1" outlineLevel="1">
      <c r="A121" s="12" t="e">
        <f>#REF!</f>
        <v>#REF!</v>
      </c>
      <c r="B121" s="12" t="e">
        <f>#REF!</f>
        <v>#REF!</v>
      </c>
      <c r="C121" s="19" t="s">
        <v>200</v>
      </c>
      <c r="D121" s="29" t="e">
        <f>VLOOKUP(#REF!,#REF!,3,FALSE)</f>
        <v>#REF!</v>
      </c>
      <c r="E121" s="15" t="e">
        <f>#REF!</f>
        <v>#REF!</v>
      </c>
      <c r="F121" s="27" t="e">
        <f>VLOOKUP(#REF!,#REF!,3,FALSE)</f>
        <v>#REF!</v>
      </c>
      <c r="G121" s="15" t="e">
        <f>#REF!</f>
        <v>#REF!</v>
      </c>
      <c r="H121" s="15" t="e">
        <f>#REF!</f>
        <v>#REF!</v>
      </c>
      <c r="I121" s="15" t="e">
        <f>#REF!</f>
        <v>#REF!</v>
      </c>
      <c r="J121" s="15" t="e">
        <f>#REF!</f>
        <v>#REF!</v>
      </c>
      <c r="K121" s="15" t="e">
        <f>#REF!</f>
        <v>#REF!</v>
      </c>
      <c r="L121" s="15" t="e">
        <f>#REF!</f>
        <v>#REF!</v>
      </c>
      <c r="M121" s="228" t="e">
        <f>VLOOKUP(#REF!,#REF!,3,FALSE)</f>
        <v>#REF!</v>
      </c>
      <c r="N121" s="228" t="e">
        <f>VLOOKUP(#REF!,#REF!,3,FALSE)</f>
        <v>#REF!</v>
      </c>
      <c r="O121" s="193" t="e">
        <f t="shared" si="18"/>
        <v>#REF!</v>
      </c>
      <c r="P121" s="5">
        <v>1</v>
      </c>
      <c r="Q121" s="5">
        <v>0</v>
      </c>
    </row>
    <row r="122" spans="1:17" ht="15.75" customHeight="1" outlineLevel="1">
      <c r="M122" s="193"/>
      <c r="N122" s="193"/>
      <c r="O122" s="193" t="e">
        <f t="shared" si="18"/>
        <v>#REF!</v>
      </c>
    </row>
    <row r="123" spans="1:17" ht="15.75" customHeight="1" outlineLevel="1">
      <c r="A123" s="1646" t="e">
        <f>VLOOKUP(#REF!,#REF!,3,FALSE)</f>
        <v>#REF!</v>
      </c>
      <c r="B123" s="1646"/>
      <c r="C123" s="1646"/>
      <c r="D123" s="20"/>
      <c r="E123" s="37"/>
      <c r="F123" s="90"/>
      <c r="G123" s="21" t="e">
        <f t="shared" ref="G123:L123" si="34">SUM(G116:G122)</f>
        <v>#REF!</v>
      </c>
      <c r="H123" s="21" t="e">
        <f t="shared" si="34"/>
        <v>#REF!</v>
      </c>
      <c r="I123" s="21" t="e">
        <f t="shared" si="34"/>
        <v>#REF!</v>
      </c>
      <c r="J123" s="21" t="e">
        <f t="shared" si="34"/>
        <v>#REF!</v>
      </c>
      <c r="K123" s="21" t="e">
        <f t="shared" si="34"/>
        <v>#REF!</v>
      </c>
      <c r="L123" s="21" t="e">
        <f t="shared" si="34"/>
        <v>#REF!</v>
      </c>
      <c r="M123" s="193"/>
      <c r="N123" s="193"/>
      <c r="O123" s="193" t="e">
        <f t="shared" si="18"/>
        <v>#REF!</v>
      </c>
    </row>
    <row r="124" spans="1:17" ht="15.75" customHeight="1" outlineLevel="1">
      <c r="A124" s="1646" t="e">
        <f>VLOOKUP(#REF!,#REF!,3,FALSE)</f>
        <v>#REF!</v>
      </c>
      <c r="B124" s="1646"/>
      <c r="C124" s="1646"/>
      <c r="D124" s="20"/>
      <c r="E124" s="37"/>
      <c r="F124" s="90"/>
      <c r="G124" s="21"/>
      <c r="H124" s="37"/>
      <c r="I124" s="89"/>
      <c r="J124" s="37"/>
      <c r="K124" s="37"/>
      <c r="L124" s="89"/>
      <c r="M124" s="193"/>
      <c r="N124" s="193"/>
      <c r="O124" s="193" t="e">
        <f t="shared" si="18"/>
        <v>#REF!</v>
      </c>
    </row>
    <row r="125" spans="1:17" ht="75.75" customHeight="1" outlineLevel="1">
      <c r="A125" s="12" t="e">
        <f>#REF!</f>
        <v>#REF!</v>
      </c>
      <c r="B125" s="12" t="e">
        <f>#REF!</f>
        <v>#REF!</v>
      </c>
      <c r="C125" s="96" t="s">
        <v>202</v>
      </c>
      <c r="D125" s="29" t="e">
        <f>VLOOKUP(#REF!,#REF!,3,FALSE)</f>
        <v>#REF!</v>
      </c>
      <c r="E125" s="15" t="e">
        <f>#REF!</f>
        <v>#REF!</v>
      </c>
      <c r="F125" s="27" t="e">
        <f>VLOOKUP(#REF!,#REF!,3,FALSE)</f>
        <v>#REF!</v>
      </c>
      <c r="G125" s="15" t="e">
        <f>#REF!</f>
        <v>#REF!</v>
      </c>
      <c r="H125" s="15" t="e">
        <f>#REF!</f>
        <v>#REF!</v>
      </c>
      <c r="I125" s="15" t="e">
        <f>#REF!</f>
        <v>#REF!</v>
      </c>
      <c r="J125" s="15" t="e">
        <f>#REF!</f>
        <v>#REF!</v>
      </c>
      <c r="K125" s="15" t="e">
        <f>#REF!</f>
        <v>#REF!</v>
      </c>
      <c r="L125" s="15" t="e">
        <f>#REF!</f>
        <v>#REF!</v>
      </c>
      <c r="M125" s="228" t="e">
        <f>VLOOKUP(#REF!,#REF!,3,FALSE)</f>
        <v>#REF!</v>
      </c>
      <c r="N125" s="228" t="e">
        <f>VLOOKUP(#REF!,#REF!,3,FALSE)</f>
        <v>#REF!</v>
      </c>
      <c r="O125" s="193" t="e">
        <f t="shared" si="18"/>
        <v>#REF!</v>
      </c>
      <c r="P125" s="5">
        <v>0</v>
      </c>
      <c r="Q125" s="5">
        <v>1</v>
      </c>
    </row>
    <row r="126" spans="1:17" ht="75.75" customHeight="1" outlineLevel="1">
      <c r="A126" s="12" t="e">
        <f>#REF!</f>
        <v>#REF!</v>
      </c>
      <c r="B126" s="12" t="e">
        <f>#REF!</f>
        <v>#REF!</v>
      </c>
      <c r="C126" s="33" t="s">
        <v>203</v>
      </c>
      <c r="D126" s="29" t="e">
        <f>VLOOKUP(#REF!,#REF!,3,FALSE)</f>
        <v>#REF!</v>
      </c>
      <c r="E126" s="15" t="e">
        <f>#REF!</f>
        <v>#REF!</v>
      </c>
      <c r="F126" s="27" t="e">
        <f>VLOOKUP(#REF!,#REF!,3,FALSE)</f>
        <v>#REF!</v>
      </c>
      <c r="G126" s="15" t="e">
        <f>#REF!</f>
        <v>#REF!</v>
      </c>
      <c r="H126" s="15" t="e">
        <f>#REF!</f>
        <v>#REF!</v>
      </c>
      <c r="I126" s="15" t="e">
        <f>#REF!</f>
        <v>#REF!</v>
      </c>
      <c r="J126" s="15" t="e">
        <f>#REF!</f>
        <v>#REF!</v>
      </c>
      <c r="K126" s="15" t="e">
        <f>#REF!</f>
        <v>#REF!</v>
      </c>
      <c r="L126" s="15" t="e">
        <f>#REF!</f>
        <v>#REF!</v>
      </c>
      <c r="M126" s="228" t="e">
        <f>VLOOKUP(#REF!,#REF!,3,FALSE)</f>
        <v>#REF!</v>
      </c>
      <c r="N126" s="228" t="e">
        <f>VLOOKUP(#REF!,#REF!,3,FALSE)</f>
        <v>#REF!</v>
      </c>
      <c r="O126" s="193" t="e">
        <f t="shared" si="18"/>
        <v>#REF!</v>
      </c>
      <c r="P126" s="5">
        <v>0</v>
      </c>
      <c r="Q126" s="5">
        <v>1</v>
      </c>
    </row>
    <row r="127" spans="1:17" ht="60.75" customHeight="1" outlineLevel="1">
      <c r="A127" s="12" t="e">
        <f>#REF!</f>
        <v>#REF!</v>
      </c>
      <c r="B127" s="12" t="e">
        <f>#REF!</f>
        <v>#REF!</v>
      </c>
      <c r="C127" s="96" t="s">
        <v>205</v>
      </c>
      <c r="D127" s="29" t="e">
        <f>VLOOKUP(#REF!,#REF!,3,FALSE)</f>
        <v>#REF!</v>
      </c>
      <c r="E127" s="15" t="e">
        <f>#REF!</f>
        <v>#REF!</v>
      </c>
      <c r="F127" s="27" t="e">
        <f>VLOOKUP(#REF!,#REF!,3,FALSE)</f>
        <v>#REF!</v>
      </c>
      <c r="G127" s="15" t="e">
        <f>#REF!</f>
        <v>#REF!</v>
      </c>
      <c r="H127" s="15" t="e">
        <f>#REF!</f>
        <v>#REF!</v>
      </c>
      <c r="I127" s="15" t="e">
        <f>#REF!</f>
        <v>#REF!</v>
      </c>
      <c r="J127" s="15" t="e">
        <f>#REF!</f>
        <v>#REF!</v>
      </c>
      <c r="K127" s="15" t="e">
        <f>#REF!</f>
        <v>#REF!</v>
      </c>
      <c r="L127" s="15" t="e">
        <f>#REF!</f>
        <v>#REF!</v>
      </c>
      <c r="M127" s="228" t="e">
        <f>VLOOKUP(#REF!,#REF!,3,FALSE)</f>
        <v>#REF!</v>
      </c>
      <c r="N127" s="228" t="e">
        <f>VLOOKUP(#REF!,#REF!,3,FALSE)</f>
        <v>#REF!</v>
      </c>
      <c r="O127" s="193" t="e">
        <f t="shared" si="18"/>
        <v>#REF!</v>
      </c>
      <c r="P127" s="5">
        <v>0</v>
      </c>
      <c r="Q127" s="5">
        <v>1</v>
      </c>
    </row>
    <row r="128" spans="1:17" ht="60.75" customHeight="1" outlineLevel="1">
      <c r="A128" s="12" t="e">
        <f>#REF!</f>
        <v>#REF!</v>
      </c>
      <c r="B128" s="12" t="e">
        <f>#REF!</f>
        <v>#REF!</v>
      </c>
      <c r="C128" s="96" t="s">
        <v>206</v>
      </c>
      <c r="D128" s="29" t="e">
        <f>VLOOKUP(#REF!,#REF!,3,FALSE)</f>
        <v>#REF!</v>
      </c>
      <c r="E128" s="15" t="e">
        <f>#REF!</f>
        <v>#REF!</v>
      </c>
      <c r="F128" s="27" t="e">
        <f>VLOOKUP(#REF!,#REF!,3,FALSE)</f>
        <v>#REF!</v>
      </c>
      <c r="G128" s="15" t="e">
        <f>#REF!</f>
        <v>#REF!</v>
      </c>
      <c r="H128" s="15" t="e">
        <f>#REF!</f>
        <v>#REF!</v>
      </c>
      <c r="I128" s="15" t="e">
        <f>#REF!</f>
        <v>#REF!</v>
      </c>
      <c r="J128" s="15" t="e">
        <f>#REF!</f>
        <v>#REF!</v>
      </c>
      <c r="K128" s="15" t="e">
        <f>#REF!</f>
        <v>#REF!</v>
      </c>
      <c r="L128" s="15" t="e">
        <f>#REF!</f>
        <v>#REF!</v>
      </c>
      <c r="M128" s="228" t="e">
        <f>VLOOKUP(#REF!,#REF!,3,FALSE)</f>
        <v>#REF!</v>
      </c>
      <c r="N128" s="228" t="e">
        <f>VLOOKUP(#REF!,#REF!,3,FALSE)</f>
        <v>#REF!</v>
      </c>
      <c r="O128" s="193" t="e">
        <f t="shared" si="18"/>
        <v>#REF!</v>
      </c>
      <c r="P128" s="5">
        <v>0</v>
      </c>
      <c r="Q128" s="5">
        <v>1</v>
      </c>
    </row>
    <row r="129" spans="1:17" ht="60.75" customHeight="1" outlineLevel="1">
      <c r="A129" s="12" t="e">
        <f>#REF!</f>
        <v>#REF!</v>
      </c>
      <c r="B129" s="12" t="e">
        <f>#REF!</f>
        <v>#REF!</v>
      </c>
      <c r="C129" s="96" t="s">
        <v>207</v>
      </c>
      <c r="D129" s="29" t="e">
        <f>VLOOKUP(#REF!,#REF!,3,FALSE)</f>
        <v>#REF!</v>
      </c>
      <c r="E129" s="15" t="e">
        <f>#REF!</f>
        <v>#REF!</v>
      </c>
      <c r="F129" s="27" t="e">
        <f>VLOOKUP(#REF!,#REF!,3,FALSE)</f>
        <v>#REF!</v>
      </c>
      <c r="G129" s="15" t="e">
        <f>#REF!</f>
        <v>#REF!</v>
      </c>
      <c r="H129" s="15" t="e">
        <f>#REF!</f>
        <v>#REF!</v>
      </c>
      <c r="I129" s="15" t="e">
        <f>#REF!</f>
        <v>#REF!</v>
      </c>
      <c r="J129" s="15" t="e">
        <f>#REF!</f>
        <v>#REF!</v>
      </c>
      <c r="K129" s="15" t="e">
        <f>#REF!</f>
        <v>#REF!</v>
      </c>
      <c r="L129" s="15" t="e">
        <f>#REF!</f>
        <v>#REF!</v>
      </c>
      <c r="M129" s="228" t="e">
        <f>VLOOKUP(#REF!,#REF!,3,FALSE)</f>
        <v>#REF!</v>
      </c>
      <c r="N129" s="228" t="e">
        <f>VLOOKUP(#REF!,#REF!,3,FALSE)</f>
        <v>#REF!</v>
      </c>
      <c r="O129" s="193" t="e">
        <f t="shared" si="18"/>
        <v>#REF!</v>
      </c>
      <c r="P129" s="5">
        <v>0</v>
      </c>
      <c r="Q129" s="5">
        <v>1</v>
      </c>
    </row>
    <row r="130" spans="1:17" ht="60.75" customHeight="1" outlineLevel="1">
      <c r="A130" s="12" t="e">
        <f>#REF!</f>
        <v>#REF!</v>
      </c>
      <c r="B130" s="12" t="e">
        <f>#REF!</f>
        <v>#REF!</v>
      </c>
      <c r="C130" s="96" t="s">
        <v>208</v>
      </c>
      <c r="D130" s="29" t="e">
        <f>VLOOKUP(#REF!,#REF!,3,FALSE)</f>
        <v>#REF!</v>
      </c>
      <c r="E130" s="15" t="e">
        <f>#REF!</f>
        <v>#REF!</v>
      </c>
      <c r="F130" s="27" t="e">
        <f>VLOOKUP(#REF!,#REF!,3,FALSE)</f>
        <v>#REF!</v>
      </c>
      <c r="G130" s="15" t="e">
        <f>#REF!</f>
        <v>#REF!</v>
      </c>
      <c r="H130" s="15" t="e">
        <f>#REF!</f>
        <v>#REF!</v>
      </c>
      <c r="I130" s="15" t="e">
        <f>#REF!</f>
        <v>#REF!</v>
      </c>
      <c r="J130" s="15" t="e">
        <f>#REF!</f>
        <v>#REF!</v>
      </c>
      <c r="K130" s="15" t="e">
        <f>#REF!</f>
        <v>#REF!</v>
      </c>
      <c r="L130" s="15" t="e">
        <f>#REF!</f>
        <v>#REF!</v>
      </c>
      <c r="M130" s="228" t="e">
        <f>VLOOKUP(#REF!,#REF!,3,FALSE)</f>
        <v>#REF!</v>
      </c>
      <c r="N130" s="228" t="e">
        <f>VLOOKUP(#REF!,#REF!,3,FALSE)</f>
        <v>#REF!</v>
      </c>
      <c r="O130" s="193" t="e">
        <f t="shared" si="18"/>
        <v>#REF!</v>
      </c>
      <c r="P130" s="5">
        <v>0</v>
      </c>
      <c r="Q130" s="5">
        <v>1</v>
      </c>
    </row>
    <row r="131" spans="1:17" ht="60.75" customHeight="1" outlineLevel="1">
      <c r="A131" s="12" t="e">
        <f>#REF!</f>
        <v>#REF!</v>
      </c>
      <c r="B131" s="12" t="e">
        <f>#REF!</f>
        <v>#REF!</v>
      </c>
      <c r="C131" s="19" t="s">
        <v>209</v>
      </c>
      <c r="D131" s="29" t="e">
        <f>VLOOKUP(#REF!,#REF!,3,FALSE)</f>
        <v>#REF!</v>
      </c>
      <c r="E131" s="15" t="e">
        <f>#REF!</f>
        <v>#REF!</v>
      </c>
      <c r="F131" s="27" t="e">
        <f>VLOOKUP(#REF!,#REF!,3,FALSE)</f>
        <v>#REF!</v>
      </c>
      <c r="G131" s="15" t="e">
        <f>#REF!</f>
        <v>#REF!</v>
      </c>
      <c r="H131" s="15" t="e">
        <f>#REF!</f>
        <v>#REF!</v>
      </c>
      <c r="I131" s="15" t="e">
        <f>#REF!</f>
        <v>#REF!</v>
      </c>
      <c r="J131" s="15" t="e">
        <f>#REF!</f>
        <v>#REF!</v>
      </c>
      <c r="K131" s="15" t="e">
        <f>#REF!</f>
        <v>#REF!</v>
      </c>
      <c r="L131" s="15" t="e">
        <f>#REF!</f>
        <v>#REF!</v>
      </c>
      <c r="M131" s="228" t="e">
        <f>VLOOKUP(#REF!,#REF!,3,FALSE)</f>
        <v>#REF!</v>
      </c>
      <c r="N131" s="228" t="e">
        <f>VLOOKUP(#REF!,#REF!,3,FALSE)</f>
        <v>#REF!</v>
      </c>
      <c r="O131" s="193" t="e">
        <f t="shared" si="18"/>
        <v>#REF!</v>
      </c>
      <c r="P131" s="5">
        <v>0</v>
      </c>
      <c r="Q131" s="5">
        <v>1</v>
      </c>
    </row>
    <row r="132" spans="1:17" ht="60.75" customHeight="1" outlineLevel="1">
      <c r="A132" s="12" t="e">
        <f>#REF!</f>
        <v>#REF!</v>
      </c>
      <c r="B132" s="12" t="e">
        <f>#REF!</f>
        <v>#REF!</v>
      </c>
      <c r="C132" s="19" t="s">
        <v>210</v>
      </c>
      <c r="D132" s="29" t="e">
        <f>VLOOKUP(#REF!,#REF!,3,FALSE)</f>
        <v>#REF!</v>
      </c>
      <c r="E132" s="15" t="e">
        <f>#REF!</f>
        <v>#REF!</v>
      </c>
      <c r="F132" s="27" t="e">
        <f>VLOOKUP(#REF!,#REF!,3,FALSE)</f>
        <v>#REF!</v>
      </c>
      <c r="G132" s="15" t="e">
        <f>#REF!</f>
        <v>#REF!</v>
      </c>
      <c r="H132" s="15" t="e">
        <f>#REF!</f>
        <v>#REF!</v>
      </c>
      <c r="I132" s="15" t="e">
        <f>#REF!</f>
        <v>#REF!</v>
      </c>
      <c r="J132" s="15" t="e">
        <f>#REF!</f>
        <v>#REF!</v>
      </c>
      <c r="K132" s="15" t="e">
        <f>#REF!</f>
        <v>#REF!</v>
      </c>
      <c r="L132" s="15" t="e">
        <f>#REF!</f>
        <v>#REF!</v>
      </c>
      <c r="M132" s="228" t="e">
        <f>VLOOKUP(#REF!,#REF!,3,FALSE)</f>
        <v>#REF!</v>
      </c>
      <c r="N132" s="228" t="e">
        <f>VLOOKUP(#REF!,#REF!,3,FALSE)</f>
        <v>#REF!</v>
      </c>
      <c r="O132" s="193" t="e">
        <f t="shared" si="18"/>
        <v>#REF!</v>
      </c>
      <c r="P132" s="5">
        <v>0</v>
      </c>
      <c r="Q132" s="5">
        <v>1</v>
      </c>
    </row>
    <row r="133" spans="1:17" ht="15.75" customHeight="1" outlineLevel="1">
      <c r="A133" s="96"/>
      <c r="B133" s="64"/>
      <c r="C133" s="65"/>
      <c r="D133" s="29"/>
      <c r="E133" s="37"/>
      <c r="F133" s="74"/>
      <c r="G133" s="141"/>
      <c r="H133" s="141"/>
      <c r="I133" s="141"/>
      <c r="J133" s="141"/>
      <c r="K133" s="141"/>
      <c r="L133" s="141"/>
      <c r="M133" s="193"/>
      <c r="N133" s="193"/>
      <c r="O133" s="193" t="e">
        <f t="shared" si="18"/>
        <v>#REF!</v>
      </c>
    </row>
    <row r="134" spans="1:17" ht="15.75" customHeight="1" outlineLevel="1">
      <c r="A134" s="1646" t="e">
        <f>VLOOKUP(#REF!,#REF!,3,FALSE)</f>
        <v>#REF!</v>
      </c>
      <c r="B134" s="1646"/>
      <c r="C134" s="1646"/>
      <c r="D134" s="35"/>
      <c r="E134" s="37"/>
      <c r="F134" s="98"/>
      <c r="G134" s="89" t="e">
        <f t="shared" ref="G134:L134" si="35">SUM(G125:G133)</f>
        <v>#REF!</v>
      </c>
      <c r="H134" s="89" t="e">
        <f t="shared" si="35"/>
        <v>#REF!</v>
      </c>
      <c r="I134" s="89" t="e">
        <f t="shared" si="35"/>
        <v>#REF!</v>
      </c>
      <c r="J134" s="89" t="e">
        <f t="shared" si="35"/>
        <v>#REF!</v>
      </c>
      <c r="K134" s="89" t="e">
        <f t="shared" si="35"/>
        <v>#REF!</v>
      </c>
      <c r="L134" s="89" t="e">
        <f t="shared" si="35"/>
        <v>#REF!</v>
      </c>
      <c r="M134" s="193"/>
      <c r="N134" s="193"/>
      <c r="O134" s="193" t="e">
        <f t="shared" si="18"/>
        <v>#REF!</v>
      </c>
    </row>
    <row r="135" spans="1:17" ht="53.25" customHeight="1" outlineLevel="1">
      <c r="A135" s="212"/>
      <c r="B135" s="226" t="e">
        <f>VLOOKUP(#REF!,#REF!,3,FALSE)</f>
        <v>#REF!</v>
      </c>
      <c r="C135" s="204" t="e">
        <f>A114</f>
        <v>#REF!</v>
      </c>
      <c r="D135" s="151"/>
      <c r="E135" s="152"/>
      <c r="F135" s="153"/>
      <c r="G135" s="152" t="e">
        <f t="shared" ref="G135:L135" si="36">G134+G123</f>
        <v>#REF!</v>
      </c>
      <c r="H135" s="152" t="e">
        <f t="shared" si="36"/>
        <v>#REF!</v>
      </c>
      <c r="I135" s="152" t="e">
        <f t="shared" si="36"/>
        <v>#REF!</v>
      </c>
      <c r="J135" s="152" t="e">
        <f t="shared" si="36"/>
        <v>#REF!</v>
      </c>
      <c r="K135" s="152" t="e">
        <f t="shared" si="36"/>
        <v>#REF!</v>
      </c>
      <c r="L135" s="152" t="e">
        <f t="shared" si="36"/>
        <v>#REF!</v>
      </c>
      <c r="M135" s="206"/>
      <c r="N135" s="206"/>
      <c r="O135" s="193" t="e">
        <f t="shared" si="18"/>
        <v>#REF!</v>
      </c>
    </row>
    <row r="136" spans="1:17" ht="15.75" customHeight="1" outlineLevel="1">
      <c r="A136" s="175"/>
      <c r="B136" s="176"/>
      <c r="C136" s="177"/>
      <c r="D136" s="178"/>
      <c r="E136" s="178"/>
      <c r="F136" s="176"/>
      <c r="G136" s="178"/>
      <c r="H136" s="178"/>
      <c r="I136" s="178"/>
      <c r="J136" s="178"/>
      <c r="K136" s="178"/>
      <c r="L136" s="178"/>
      <c r="M136" s="193"/>
      <c r="N136" s="193"/>
      <c r="O136" s="193" t="e">
        <f t="shared" ref="O136:O210" si="37">IF(B136=$B$17,1,0)</f>
        <v>#REF!</v>
      </c>
    </row>
    <row r="137" spans="1:17" ht="18.75" customHeight="1">
      <c r="A137" s="1644" t="e">
        <f>VLOOKUP(#REF!,#REF!,3,FALSE)</f>
        <v>#REF!</v>
      </c>
      <c r="B137" s="1644"/>
      <c r="C137" s="1645"/>
      <c r="D137" s="9"/>
      <c r="E137" s="167"/>
      <c r="F137" s="167"/>
      <c r="G137" s="186" t="e">
        <f t="shared" ref="G137:L137" si="38">G153</f>
        <v>#REF!</v>
      </c>
      <c r="H137" s="186" t="e">
        <f t="shared" si="38"/>
        <v>#REF!</v>
      </c>
      <c r="I137" s="186" t="e">
        <f t="shared" si="38"/>
        <v>#REF!</v>
      </c>
      <c r="J137" s="186" t="e">
        <f t="shared" si="38"/>
        <v>#REF!</v>
      </c>
      <c r="K137" s="186" t="e">
        <f t="shared" si="38"/>
        <v>#REF!</v>
      </c>
      <c r="L137" s="186" t="e">
        <f t="shared" si="38"/>
        <v>#REF!</v>
      </c>
      <c r="M137" s="193"/>
      <c r="N137" s="193"/>
      <c r="O137" s="193"/>
    </row>
    <row r="138" spans="1:17" ht="18.75" customHeight="1" outlineLevel="1">
      <c r="A138" s="1646" t="e">
        <f>VLOOKUP(#REF!,#REF!,3,FALSE)</f>
        <v>#REF!</v>
      </c>
      <c r="B138" s="1646"/>
      <c r="C138" s="1646"/>
      <c r="D138" s="29"/>
      <c r="E138" s="166"/>
      <c r="F138" s="166"/>
      <c r="G138" s="198"/>
      <c r="H138" s="198"/>
      <c r="I138" s="198"/>
      <c r="J138" s="198"/>
      <c r="K138" s="198"/>
      <c r="L138" s="198"/>
      <c r="M138" s="193"/>
      <c r="N138" s="193"/>
      <c r="O138" s="193" t="e">
        <f t="shared" si="37"/>
        <v>#REF!</v>
      </c>
    </row>
    <row r="139" spans="1:17" ht="75.75" customHeight="1" outlineLevel="1">
      <c r="A139" s="12" t="e">
        <f>#REF!</f>
        <v>#REF!</v>
      </c>
      <c r="B139" s="12" t="e">
        <f>#REF!</f>
        <v>#REF!</v>
      </c>
      <c r="C139" s="19" t="s">
        <v>211</v>
      </c>
      <c r="D139" s="29" t="e">
        <f>VLOOKUP(#REF!,#REF!,3,FALSE)</f>
        <v>#REF!</v>
      </c>
      <c r="E139" s="15" t="e">
        <f>#REF!</f>
        <v>#REF!</v>
      </c>
      <c r="F139" s="27" t="e">
        <f>VLOOKUP(#REF!,#REF!,3,FALSE)</f>
        <v>#REF!</v>
      </c>
      <c r="G139" s="15" t="e">
        <f>#REF!</f>
        <v>#REF!</v>
      </c>
      <c r="H139" s="15" t="e">
        <f>#REF!</f>
        <v>#REF!</v>
      </c>
      <c r="I139" s="15" t="e">
        <f>#REF!</f>
        <v>#REF!</v>
      </c>
      <c r="J139" s="15" t="e">
        <f>#REF!</f>
        <v>#REF!</v>
      </c>
      <c r="K139" s="15" t="e">
        <f>#REF!</f>
        <v>#REF!</v>
      </c>
      <c r="L139" s="15" t="e">
        <f>#REF!</f>
        <v>#REF!</v>
      </c>
      <c r="M139" s="228" t="e">
        <f>VLOOKUP(#REF!,#REF!,3,FALSE)</f>
        <v>#REF!</v>
      </c>
      <c r="N139" s="228" t="e">
        <f>VLOOKUP(#REF!,#REF!,3,FALSE)</f>
        <v>#REF!</v>
      </c>
      <c r="O139" s="193" t="e">
        <f t="shared" si="37"/>
        <v>#REF!</v>
      </c>
      <c r="P139" s="5">
        <v>1</v>
      </c>
      <c r="Q139" s="5">
        <v>0</v>
      </c>
    </row>
    <row r="140" spans="1:17" ht="75.75" customHeight="1" outlineLevel="1">
      <c r="A140" s="12" t="e">
        <f>#REF!</f>
        <v>#REF!</v>
      </c>
      <c r="B140" s="12" t="e">
        <f>#REF!</f>
        <v>#REF!</v>
      </c>
      <c r="C140" s="19" t="s">
        <v>213</v>
      </c>
      <c r="D140" s="29" t="e">
        <f>VLOOKUP(#REF!,#REF!,3,FALSE)</f>
        <v>#REF!</v>
      </c>
      <c r="E140" s="15" t="e">
        <f>#REF!</f>
        <v>#REF!</v>
      </c>
      <c r="F140" s="27" t="e">
        <f>VLOOKUP(#REF!,#REF!,3,FALSE)</f>
        <v>#REF!</v>
      </c>
      <c r="G140" s="15" t="e">
        <f>#REF!</f>
        <v>#REF!</v>
      </c>
      <c r="H140" s="15" t="e">
        <f>#REF!</f>
        <v>#REF!</v>
      </c>
      <c r="I140" s="15" t="e">
        <f>#REF!</f>
        <v>#REF!</v>
      </c>
      <c r="J140" s="15" t="e">
        <f>#REF!</f>
        <v>#REF!</v>
      </c>
      <c r="K140" s="15" t="e">
        <f>#REF!</f>
        <v>#REF!</v>
      </c>
      <c r="L140" s="15" t="e">
        <f>#REF!</f>
        <v>#REF!</v>
      </c>
      <c r="M140" s="228" t="e">
        <f>VLOOKUP(#REF!,#REF!,3,FALSE)</f>
        <v>#REF!</v>
      </c>
      <c r="N140" s="228" t="e">
        <f>VLOOKUP(#REF!,#REF!,3,FALSE)</f>
        <v>#REF!</v>
      </c>
      <c r="O140" s="193" t="e">
        <f t="shared" si="37"/>
        <v>#REF!</v>
      </c>
      <c r="P140" s="5">
        <v>1</v>
      </c>
      <c r="Q140" s="5">
        <v>0</v>
      </c>
    </row>
    <row r="141" spans="1:17" ht="75.75" customHeight="1" outlineLevel="1">
      <c r="A141" s="12" t="e">
        <f>#REF!</f>
        <v>#REF!</v>
      </c>
      <c r="B141" s="227" t="e">
        <f>#REF!</f>
        <v>#REF!</v>
      </c>
      <c r="C141" s="19" t="s">
        <v>215</v>
      </c>
      <c r="D141" s="29" t="e">
        <f>VLOOKUP(#REF!,#REF!,3,FALSE)</f>
        <v>#REF!</v>
      </c>
      <c r="E141" s="15" t="e">
        <f>#REF!</f>
        <v>#REF!</v>
      </c>
      <c r="F141" s="27" t="e">
        <f>VLOOKUP(#REF!,#REF!,3,FALSE)</f>
        <v>#REF!</v>
      </c>
      <c r="G141" s="15" t="e">
        <f>#REF!</f>
        <v>#REF!</v>
      </c>
      <c r="H141" s="15" t="e">
        <f>#REF!</f>
        <v>#REF!</v>
      </c>
      <c r="I141" s="15" t="e">
        <f>#REF!</f>
        <v>#REF!</v>
      </c>
      <c r="J141" s="15" t="e">
        <f>#REF!</f>
        <v>#REF!</v>
      </c>
      <c r="K141" s="15" t="e">
        <f>#REF!</f>
        <v>#REF!</v>
      </c>
      <c r="L141" s="15" t="e">
        <f>#REF!</f>
        <v>#REF!</v>
      </c>
      <c r="M141" s="228" t="e">
        <f>VLOOKUP(#REF!,#REF!,3,FALSE)</f>
        <v>#REF!</v>
      </c>
      <c r="N141" s="228" t="e">
        <f>VLOOKUP(#REF!,#REF!,3,FALSE)</f>
        <v>#REF!</v>
      </c>
      <c r="O141" s="193" t="e">
        <f t="shared" si="37"/>
        <v>#REF!</v>
      </c>
      <c r="P141" s="5">
        <v>1</v>
      </c>
      <c r="Q141" s="5">
        <v>0</v>
      </c>
    </row>
    <row r="142" spans="1:17" ht="75.75" customHeight="1" outlineLevel="1">
      <c r="A142" s="12" t="e">
        <f>#REF!</f>
        <v>#REF!</v>
      </c>
      <c r="B142" s="227" t="e">
        <f>#REF!</f>
        <v>#REF!</v>
      </c>
      <c r="C142" s="19" t="s">
        <v>217</v>
      </c>
      <c r="D142" s="29" t="e">
        <f>VLOOKUP(#REF!,#REF!,3,FALSE)</f>
        <v>#REF!</v>
      </c>
      <c r="E142" s="15" t="e">
        <f>#REF!</f>
        <v>#REF!</v>
      </c>
      <c r="F142" s="27" t="e">
        <f>VLOOKUP(#REF!,#REF!,3,FALSE)</f>
        <v>#REF!</v>
      </c>
      <c r="G142" s="15" t="e">
        <f>#REF!</f>
        <v>#REF!</v>
      </c>
      <c r="H142" s="15" t="e">
        <f>#REF!</f>
        <v>#REF!</v>
      </c>
      <c r="I142" s="15" t="e">
        <f>#REF!</f>
        <v>#REF!</v>
      </c>
      <c r="J142" s="15" t="e">
        <f>#REF!</f>
        <v>#REF!</v>
      </c>
      <c r="K142" s="15" t="e">
        <f>#REF!</f>
        <v>#REF!</v>
      </c>
      <c r="L142" s="15" t="e">
        <f>#REF!</f>
        <v>#REF!</v>
      </c>
      <c r="M142" s="228" t="e">
        <f>VLOOKUP(#REF!,#REF!,3,FALSE)</f>
        <v>#REF!</v>
      </c>
      <c r="N142" s="228" t="e">
        <f>VLOOKUP(#REF!,#REF!,3,FALSE)</f>
        <v>#REF!</v>
      </c>
      <c r="O142" s="193" t="e">
        <f t="shared" si="37"/>
        <v>#REF!</v>
      </c>
      <c r="P142" s="5">
        <v>1</v>
      </c>
      <c r="Q142" s="5">
        <v>0</v>
      </c>
    </row>
    <row r="143" spans="1:17" ht="75.75" customHeight="1" outlineLevel="1">
      <c r="A143" s="12" t="e">
        <f>#REF!</f>
        <v>#REF!</v>
      </c>
      <c r="B143" s="227" t="e">
        <f>#REF!</f>
        <v>#REF!</v>
      </c>
      <c r="C143" s="19" t="s">
        <v>219</v>
      </c>
      <c r="D143" s="29" t="e">
        <f>VLOOKUP(#REF!,#REF!,3,FALSE)</f>
        <v>#REF!</v>
      </c>
      <c r="E143" s="15" t="e">
        <f>#REF!</f>
        <v>#REF!</v>
      </c>
      <c r="F143" s="27" t="e">
        <f>VLOOKUP(#REF!,#REF!,3,FALSE)</f>
        <v>#REF!</v>
      </c>
      <c r="G143" s="15" t="e">
        <f>#REF!</f>
        <v>#REF!</v>
      </c>
      <c r="H143" s="15" t="e">
        <f>#REF!</f>
        <v>#REF!</v>
      </c>
      <c r="I143" s="15" t="e">
        <f>#REF!</f>
        <v>#REF!</v>
      </c>
      <c r="J143" s="15" t="e">
        <f>#REF!</f>
        <v>#REF!</v>
      </c>
      <c r="K143" s="15" t="e">
        <f>#REF!</f>
        <v>#REF!</v>
      </c>
      <c r="L143" s="15" t="e">
        <f>#REF!</f>
        <v>#REF!</v>
      </c>
      <c r="M143" s="228" t="e">
        <f>VLOOKUP(#REF!,#REF!,3,FALSE)</f>
        <v>#REF!</v>
      </c>
      <c r="N143" s="228" t="e">
        <f>VLOOKUP(#REF!,#REF!,3,FALSE)</f>
        <v>#REF!</v>
      </c>
      <c r="O143" s="193" t="e">
        <f t="shared" si="37"/>
        <v>#REF!</v>
      </c>
      <c r="P143" s="5">
        <v>1</v>
      </c>
      <c r="Q143" s="5">
        <v>0</v>
      </c>
    </row>
    <row r="144" spans="1:17" ht="75.75" customHeight="1" outlineLevel="1">
      <c r="A144" s="12" t="e">
        <f>#REF!</f>
        <v>#REF!</v>
      </c>
      <c r="B144" s="227" t="e">
        <f>#REF!</f>
        <v>#REF!</v>
      </c>
      <c r="C144" s="19" t="s">
        <v>221</v>
      </c>
      <c r="D144" s="29" t="e">
        <f>VLOOKUP(#REF!,#REF!,3,FALSE)</f>
        <v>#REF!</v>
      </c>
      <c r="E144" s="15" t="e">
        <f>#REF!</f>
        <v>#REF!</v>
      </c>
      <c r="F144" s="27" t="e">
        <f>VLOOKUP(#REF!,#REF!,3,FALSE)</f>
        <v>#REF!</v>
      </c>
      <c r="G144" s="15" t="e">
        <f>#REF!</f>
        <v>#REF!</v>
      </c>
      <c r="H144" s="15" t="e">
        <f>#REF!</f>
        <v>#REF!</v>
      </c>
      <c r="I144" s="15" t="e">
        <f>#REF!</f>
        <v>#REF!</v>
      </c>
      <c r="J144" s="15" t="e">
        <f>#REF!</f>
        <v>#REF!</v>
      </c>
      <c r="K144" s="15" t="e">
        <f>#REF!</f>
        <v>#REF!</v>
      </c>
      <c r="L144" s="15" t="e">
        <f>#REF!</f>
        <v>#REF!</v>
      </c>
      <c r="M144" s="228" t="e">
        <f>VLOOKUP(#REF!,#REF!,3,FALSE)</f>
        <v>#REF!</v>
      </c>
      <c r="N144" s="228" t="e">
        <f>VLOOKUP(#REF!,#REF!,3,FALSE)</f>
        <v>#REF!</v>
      </c>
      <c r="O144" s="193" t="e">
        <f t="shared" si="37"/>
        <v>#REF!</v>
      </c>
      <c r="P144" s="5">
        <v>1</v>
      </c>
      <c r="Q144" s="5">
        <v>0</v>
      </c>
    </row>
    <row r="145" spans="1:17" ht="15.75" customHeight="1" outlineLevel="1">
      <c r="A145" s="18"/>
      <c r="B145" s="101"/>
      <c r="C145" s="19"/>
      <c r="D145" s="14"/>
      <c r="E145" s="89"/>
      <c r="F145" s="74"/>
      <c r="G145" s="141"/>
      <c r="H145" s="63"/>
      <c r="I145" s="21"/>
      <c r="J145" s="100"/>
      <c r="K145" s="66"/>
      <c r="L145" s="63"/>
      <c r="M145" s="193"/>
      <c r="N145" s="193"/>
      <c r="O145" s="193" t="e">
        <f t="shared" si="37"/>
        <v>#REF!</v>
      </c>
    </row>
    <row r="146" spans="1:17" ht="15.75" customHeight="1" outlineLevel="1">
      <c r="A146" s="1646" t="e">
        <f>VLOOKUP(#REF!,#REF!,3,FALSE)</f>
        <v>#REF!</v>
      </c>
      <c r="B146" s="1646"/>
      <c r="C146" s="1646"/>
      <c r="D146" s="20"/>
      <c r="E146" s="89"/>
      <c r="F146" s="79"/>
      <c r="G146" s="89" t="e">
        <f t="shared" ref="G146:L146" si="39">SUM(G139:G145)</f>
        <v>#REF!</v>
      </c>
      <c r="H146" s="89" t="e">
        <f t="shared" si="39"/>
        <v>#REF!</v>
      </c>
      <c r="I146" s="89" t="e">
        <f t="shared" si="39"/>
        <v>#REF!</v>
      </c>
      <c r="J146" s="89" t="e">
        <f t="shared" si="39"/>
        <v>#REF!</v>
      </c>
      <c r="K146" s="89" t="e">
        <f t="shared" si="39"/>
        <v>#REF!</v>
      </c>
      <c r="L146" s="89" t="e">
        <f t="shared" si="39"/>
        <v>#REF!</v>
      </c>
      <c r="M146" s="193"/>
      <c r="N146" s="193"/>
      <c r="O146" s="193" t="e">
        <f t="shared" si="37"/>
        <v>#REF!</v>
      </c>
    </row>
    <row r="147" spans="1:17" ht="15.75" customHeight="1" outlineLevel="1">
      <c r="A147" s="1646" t="e">
        <f>VLOOKUP(#REF!,#REF!,3,FALSE)</f>
        <v>#REF!</v>
      </c>
      <c r="B147" s="1646"/>
      <c r="C147" s="1646"/>
      <c r="D147" s="20"/>
      <c r="E147" s="89"/>
      <c r="F147" s="79"/>
      <c r="G147" s="89"/>
      <c r="H147" s="63"/>
      <c r="I147" s="21"/>
      <c r="J147" s="100"/>
      <c r="K147" s="66"/>
      <c r="L147" s="63"/>
      <c r="M147" s="193"/>
      <c r="N147" s="193"/>
      <c r="O147" s="193" t="e">
        <f t="shared" si="37"/>
        <v>#REF!</v>
      </c>
    </row>
    <row r="148" spans="1:17" ht="60.75" customHeight="1" outlineLevel="1">
      <c r="A148" s="12" t="e">
        <f>#REF!</f>
        <v>#REF!</v>
      </c>
      <c r="B148" s="227" t="e">
        <f>#REF!</f>
        <v>#REF!</v>
      </c>
      <c r="C148" s="19" t="s">
        <v>222</v>
      </c>
      <c r="D148" s="29" t="e">
        <f>VLOOKUP(#REF!,#REF!,3,FALSE)</f>
        <v>#REF!</v>
      </c>
      <c r="E148" s="15" t="e">
        <f>#REF!</f>
        <v>#REF!</v>
      </c>
      <c r="F148" s="27" t="e">
        <f>VLOOKUP(#REF!,#REF!,3,FALSE)</f>
        <v>#REF!</v>
      </c>
      <c r="G148" s="15" t="e">
        <f>#REF!</f>
        <v>#REF!</v>
      </c>
      <c r="H148" s="15" t="e">
        <f>#REF!</f>
        <v>#REF!</v>
      </c>
      <c r="I148" s="15" t="e">
        <f>#REF!</f>
        <v>#REF!</v>
      </c>
      <c r="J148" s="15" t="e">
        <f>#REF!</f>
        <v>#REF!</v>
      </c>
      <c r="K148" s="15" t="e">
        <f>#REF!</f>
        <v>#REF!</v>
      </c>
      <c r="L148" s="15" t="e">
        <f>#REF!</f>
        <v>#REF!</v>
      </c>
      <c r="M148" s="228" t="e">
        <f>VLOOKUP(#REF!,#REF!,3,FALSE)</f>
        <v>#REF!</v>
      </c>
      <c r="N148" s="228" t="e">
        <f>VLOOKUP(#REF!,#REF!,3,FALSE)</f>
        <v>#REF!</v>
      </c>
      <c r="O148" s="193" t="e">
        <f t="shared" si="37"/>
        <v>#REF!</v>
      </c>
      <c r="P148" s="5">
        <v>0</v>
      </c>
      <c r="Q148" s="5">
        <v>1</v>
      </c>
    </row>
    <row r="149" spans="1:17" ht="81" customHeight="1" outlineLevel="1">
      <c r="A149" s="12" t="e">
        <f>#REF!</f>
        <v>#REF!</v>
      </c>
      <c r="B149" s="227" t="e">
        <f>#REF!</f>
        <v>#REF!</v>
      </c>
      <c r="C149" s="102" t="s">
        <v>224</v>
      </c>
      <c r="D149" s="29" t="e">
        <f>VLOOKUP(#REF!,#REF!,3,FALSE)</f>
        <v>#REF!</v>
      </c>
      <c r="E149" s="15" t="e">
        <f>#REF!</f>
        <v>#REF!</v>
      </c>
      <c r="F149" s="27" t="e">
        <f>VLOOKUP(#REF!,#REF!,3,FALSE)</f>
        <v>#REF!</v>
      </c>
      <c r="G149" s="15" t="e">
        <f>#REF!</f>
        <v>#REF!</v>
      </c>
      <c r="H149" s="15" t="e">
        <f>#REF!</f>
        <v>#REF!</v>
      </c>
      <c r="I149" s="15" t="e">
        <f>#REF!</f>
        <v>#REF!</v>
      </c>
      <c r="J149" s="15" t="e">
        <f>#REF!</f>
        <v>#REF!</v>
      </c>
      <c r="K149" s="15" t="e">
        <f>#REF!</f>
        <v>#REF!</v>
      </c>
      <c r="L149" s="15" t="e">
        <f>#REF!</f>
        <v>#REF!</v>
      </c>
      <c r="M149" s="228" t="e">
        <f>VLOOKUP(#REF!,#REF!,3,FALSE)</f>
        <v>#REF!</v>
      </c>
      <c r="N149" s="228" t="e">
        <f>VLOOKUP(#REF!,#REF!,3,FALSE)</f>
        <v>#REF!</v>
      </c>
      <c r="O149" s="193" t="e">
        <f t="shared" si="37"/>
        <v>#REF!</v>
      </c>
      <c r="P149" s="5">
        <v>0</v>
      </c>
      <c r="Q149" s="5">
        <v>1</v>
      </c>
    </row>
    <row r="150" spans="1:17" ht="81" customHeight="1" outlineLevel="1">
      <c r="A150" s="12" t="e">
        <f>#REF!</f>
        <v>#REF!</v>
      </c>
      <c r="B150" s="227" t="e">
        <f>#REF!</f>
        <v>#REF!</v>
      </c>
      <c r="C150" s="102" t="s">
        <v>226</v>
      </c>
      <c r="D150" s="29" t="e">
        <f>VLOOKUP(#REF!,#REF!,3,FALSE)</f>
        <v>#REF!</v>
      </c>
      <c r="E150" s="15" t="e">
        <f>#REF!</f>
        <v>#REF!</v>
      </c>
      <c r="F150" s="27" t="e">
        <f>VLOOKUP(#REF!,#REF!,3,FALSE)</f>
        <v>#REF!</v>
      </c>
      <c r="G150" s="15" t="e">
        <f>#REF!</f>
        <v>#REF!</v>
      </c>
      <c r="H150" s="15" t="e">
        <f>#REF!</f>
        <v>#REF!</v>
      </c>
      <c r="I150" s="15" t="e">
        <f>#REF!</f>
        <v>#REF!</v>
      </c>
      <c r="J150" s="15" t="e">
        <f>#REF!</f>
        <v>#REF!</v>
      </c>
      <c r="K150" s="15" t="e">
        <f>#REF!</f>
        <v>#REF!</v>
      </c>
      <c r="L150" s="15" t="e">
        <f>#REF!</f>
        <v>#REF!</v>
      </c>
      <c r="M150" s="228" t="e">
        <f>VLOOKUP(#REF!,#REF!,3,FALSE)</f>
        <v>#REF!</v>
      </c>
      <c r="N150" s="228" t="e">
        <f>VLOOKUP(#REF!,#REF!,3,FALSE)</f>
        <v>#REF!</v>
      </c>
      <c r="O150" s="193" t="e">
        <f t="shared" si="37"/>
        <v>#REF!</v>
      </c>
      <c r="P150" s="5">
        <v>0</v>
      </c>
      <c r="Q150" s="5">
        <v>1</v>
      </c>
    </row>
    <row r="151" spans="1:17" ht="21.75" customHeight="1" outlineLevel="1">
      <c r="A151" s="64"/>
      <c r="B151" s="148"/>
      <c r="C151" s="170"/>
      <c r="D151" s="29"/>
      <c r="E151" s="104"/>
      <c r="F151" s="74"/>
      <c r="G151" s="141"/>
      <c r="H151" s="171"/>
      <c r="I151" s="104"/>
      <c r="J151" s="104"/>
      <c r="K151" s="171"/>
      <c r="L151" s="171"/>
      <c r="M151" s="193"/>
      <c r="N151" s="193"/>
      <c r="O151" s="193" t="e">
        <f t="shared" si="37"/>
        <v>#REF!</v>
      </c>
    </row>
    <row r="152" spans="1:17" ht="34.5" customHeight="1" outlineLevel="1">
      <c r="A152" s="1646" t="e">
        <f>VLOOKUP(#REF!,#REF!,3,FALSE)</f>
        <v>#REF!</v>
      </c>
      <c r="B152" s="1646"/>
      <c r="C152" s="1646"/>
      <c r="D152" s="35"/>
      <c r="E152" s="103"/>
      <c r="F152" s="67"/>
      <c r="G152" s="104" t="e">
        <f t="shared" ref="G152:L152" si="40">SUM(G148:G151)</f>
        <v>#REF!</v>
      </c>
      <c r="H152" s="104" t="e">
        <f t="shared" si="40"/>
        <v>#REF!</v>
      </c>
      <c r="I152" s="104" t="e">
        <f t="shared" si="40"/>
        <v>#REF!</v>
      </c>
      <c r="J152" s="104" t="e">
        <f t="shared" si="40"/>
        <v>#REF!</v>
      </c>
      <c r="K152" s="104" t="e">
        <f t="shared" si="40"/>
        <v>#REF!</v>
      </c>
      <c r="L152" s="104" t="e">
        <f t="shared" si="40"/>
        <v>#REF!</v>
      </c>
      <c r="M152" s="193"/>
      <c r="N152" s="193"/>
      <c r="O152" s="193" t="e">
        <f t="shared" si="37"/>
        <v>#REF!</v>
      </c>
    </row>
    <row r="153" spans="1:17" ht="48.75" customHeight="1" outlineLevel="1">
      <c r="A153" s="168"/>
      <c r="B153" s="226" t="e">
        <f>VLOOKUP(#REF!,#REF!,3,FALSE)</f>
        <v>#REF!</v>
      </c>
      <c r="C153" s="169" t="e">
        <f>A137</f>
        <v>#REF!</v>
      </c>
      <c r="D153" s="24"/>
      <c r="E153" s="25"/>
      <c r="F153" s="26"/>
      <c r="G153" s="25" t="e">
        <f t="shared" ref="G153:L153" si="41">G146+G152</f>
        <v>#REF!</v>
      </c>
      <c r="H153" s="25" t="e">
        <f t="shared" si="41"/>
        <v>#REF!</v>
      </c>
      <c r="I153" s="25" t="e">
        <f t="shared" si="41"/>
        <v>#REF!</v>
      </c>
      <c r="J153" s="25" t="e">
        <f t="shared" si="41"/>
        <v>#REF!</v>
      </c>
      <c r="K153" s="25" t="e">
        <f t="shared" si="41"/>
        <v>#REF!</v>
      </c>
      <c r="L153" s="25" t="e">
        <f t="shared" si="41"/>
        <v>#REF!</v>
      </c>
      <c r="M153" s="193"/>
      <c r="N153" s="193"/>
      <c r="O153" s="193" t="e">
        <f t="shared" si="37"/>
        <v>#REF!</v>
      </c>
    </row>
    <row r="154" spans="1:17" ht="15.75" customHeight="1" outlineLevel="1">
      <c r="A154" s="27"/>
      <c r="B154" s="108"/>
      <c r="C154" s="28"/>
      <c r="D154" s="29"/>
      <c r="E154" s="109"/>
      <c r="F154" s="74"/>
      <c r="G154" s="30"/>
      <c r="H154" s="75"/>
      <c r="I154" s="30"/>
      <c r="J154" s="30"/>
      <c r="K154" s="75"/>
      <c r="L154" s="75"/>
      <c r="M154" s="193"/>
      <c r="N154" s="193"/>
      <c r="O154" s="193" t="e">
        <f t="shared" si="37"/>
        <v>#REF!</v>
      </c>
    </row>
    <row r="155" spans="1:17" ht="18.75" customHeight="1">
      <c r="A155" s="1644" t="e">
        <f>VLOOKUP(#REF!,#REF!,3,FALSE)</f>
        <v>#REF!</v>
      </c>
      <c r="B155" s="1644"/>
      <c r="C155" s="1645"/>
      <c r="D155" s="9"/>
      <c r="E155" s="172"/>
      <c r="F155" s="110"/>
      <c r="G155" s="186" t="e">
        <f t="shared" ref="G155:L155" si="42">G164</f>
        <v>#REF!</v>
      </c>
      <c r="H155" s="186" t="e">
        <f t="shared" si="42"/>
        <v>#REF!</v>
      </c>
      <c r="I155" s="186" t="e">
        <f t="shared" si="42"/>
        <v>#REF!</v>
      </c>
      <c r="J155" s="186" t="e">
        <f t="shared" si="42"/>
        <v>#REF!</v>
      </c>
      <c r="K155" s="186" t="e">
        <f t="shared" si="42"/>
        <v>#REF!</v>
      </c>
      <c r="L155" s="186" t="e">
        <f t="shared" si="42"/>
        <v>#REF!</v>
      </c>
      <c r="M155" s="193"/>
      <c r="N155" s="193"/>
      <c r="O155" s="193"/>
    </row>
    <row r="156" spans="1:17" ht="18.75" customHeight="1" outlineLevel="1">
      <c r="A156" s="1646" t="e">
        <f>VLOOKUP(#REF!,#REF!,3,FALSE)</f>
        <v>#REF!</v>
      </c>
      <c r="B156" s="1646"/>
      <c r="C156" s="1646"/>
      <c r="D156" s="29"/>
      <c r="E156" s="199"/>
      <c r="F156" s="74"/>
      <c r="G156" s="198"/>
      <c r="H156" s="198"/>
      <c r="I156" s="198"/>
      <c r="J156" s="198"/>
      <c r="K156" s="198"/>
      <c r="L156" s="198"/>
      <c r="M156" s="193"/>
      <c r="N156" s="193"/>
      <c r="O156" s="193" t="e">
        <f t="shared" si="37"/>
        <v>#REF!</v>
      </c>
    </row>
    <row r="157" spans="1:17" ht="45.75" customHeight="1" outlineLevel="1">
      <c r="A157" s="12" t="e">
        <f>#REF!</f>
        <v>#REF!</v>
      </c>
      <c r="B157" s="227" t="e">
        <f>#REF!</f>
        <v>#REF!</v>
      </c>
      <c r="C157" s="28" t="s">
        <v>228</v>
      </c>
      <c r="D157" s="29" t="e">
        <f>VLOOKUP(#REF!,#REF!,3,FALSE)</f>
        <v>#REF!</v>
      </c>
      <c r="E157" s="15" t="e">
        <f>#REF!</f>
        <v>#REF!</v>
      </c>
      <c r="F157" s="27" t="e">
        <f>VLOOKUP(#REF!,#REF!,3,FALSE)</f>
        <v>#REF!</v>
      </c>
      <c r="G157" s="15" t="e">
        <f>#REF!</f>
        <v>#REF!</v>
      </c>
      <c r="H157" s="15" t="e">
        <f>#REF!</f>
        <v>#REF!</v>
      </c>
      <c r="I157" s="15" t="e">
        <f>#REF!</f>
        <v>#REF!</v>
      </c>
      <c r="J157" s="15" t="e">
        <f>#REF!</f>
        <v>#REF!</v>
      </c>
      <c r="K157" s="15" t="e">
        <f>#REF!</f>
        <v>#REF!</v>
      </c>
      <c r="L157" s="15" t="e">
        <f>#REF!</f>
        <v>#REF!</v>
      </c>
      <c r="M157" s="228" t="e">
        <f>VLOOKUP(#REF!,#REF!,3,FALSE)</f>
        <v>#REF!</v>
      </c>
      <c r="N157" s="228" t="e">
        <f>VLOOKUP(#REF!,#REF!,3,FALSE)</f>
        <v>#REF!</v>
      </c>
      <c r="O157" s="193" t="e">
        <f t="shared" si="37"/>
        <v>#REF!</v>
      </c>
      <c r="P157" s="5">
        <v>1</v>
      </c>
      <c r="Q157" s="5">
        <v>0</v>
      </c>
    </row>
    <row r="158" spans="1:17" ht="21.75" customHeight="1" outlineLevel="1">
      <c r="A158" s="14"/>
      <c r="B158" s="14"/>
      <c r="C158" s="14"/>
      <c r="D158" s="14"/>
      <c r="E158" s="14"/>
      <c r="F158" s="14"/>
      <c r="G158" s="14"/>
      <c r="H158" s="14"/>
      <c r="I158" s="14"/>
      <c r="J158" s="14"/>
      <c r="K158" s="14"/>
      <c r="L158" s="14"/>
      <c r="M158" s="193"/>
      <c r="N158" s="193"/>
      <c r="O158" s="193" t="e">
        <f t="shared" si="37"/>
        <v>#REF!</v>
      </c>
    </row>
    <row r="159" spans="1:17" ht="17.25" customHeight="1" outlineLevel="1">
      <c r="A159" s="1646" t="e">
        <f>VLOOKUP(#REF!,#REF!,3,FALSE)</f>
        <v>#REF!</v>
      </c>
      <c r="B159" s="1646"/>
      <c r="C159" s="1646"/>
      <c r="D159" s="20"/>
      <c r="E159" s="15"/>
      <c r="F159" s="34"/>
      <c r="G159" s="21" t="e">
        <f t="shared" ref="G159:L159" si="43">SUM(G157:G158)</f>
        <v>#REF!</v>
      </c>
      <c r="H159" s="21" t="e">
        <f t="shared" si="43"/>
        <v>#REF!</v>
      </c>
      <c r="I159" s="21" t="e">
        <f t="shared" si="43"/>
        <v>#REF!</v>
      </c>
      <c r="J159" s="21" t="e">
        <f t="shared" si="43"/>
        <v>#REF!</v>
      </c>
      <c r="K159" s="21" t="e">
        <f t="shared" si="43"/>
        <v>#REF!</v>
      </c>
      <c r="L159" s="21" t="e">
        <f t="shared" si="43"/>
        <v>#REF!</v>
      </c>
      <c r="M159" s="193"/>
      <c r="N159" s="193"/>
      <c r="O159" s="193" t="e">
        <f t="shared" si="37"/>
        <v>#REF!</v>
      </c>
    </row>
    <row r="160" spans="1:17" ht="18.75" customHeight="1" outlineLevel="1">
      <c r="A160" s="1646" t="e">
        <f>VLOOKUP(#REF!,#REF!,3,FALSE)</f>
        <v>#REF!</v>
      </c>
      <c r="B160" s="1646"/>
      <c r="C160" s="1646"/>
      <c r="D160" s="20"/>
      <c r="E160" s="15"/>
      <c r="F160" s="34"/>
      <c r="G160" s="21"/>
      <c r="H160" s="15"/>
      <c r="I160" s="15"/>
      <c r="J160" s="15"/>
      <c r="K160" s="15"/>
      <c r="L160" s="15"/>
      <c r="M160" s="193"/>
      <c r="N160" s="193"/>
      <c r="O160" s="193" t="e">
        <f t="shared" si="37"/>
        <v>#REF!</v>
      </c>
    </row>
    <row r="161" spans="1:17" ht="28.5" customHeight="1" outlineLevel="1">
      <c r="A161" s="18"/>
      <c r="B161" s="33"/>
      <c r="C161" s="19"/>
      <c r="D161" s="29" t="e">
        <f>VLOOKUP(#REF!,#REF!,3,FALSE)</f>
        <v>#REF!</v>
      </c>
      <c r="E161" s="15"/>
      <c r="F161" s="27" t="e">
        <f>VLOOKUP(#REF!,#REF!,3,FALSE)</f>
        <v>#REF!</v>
      </c>
      <c r="G161" s="21"/>
      <c r="H161" s="15"/>
      <c r="I161" s="15"/>
      <c r="J161" s="15"/>
      <c r="K161" s="15"/>
      <c r="L161" s="15"/>
      <c r="M161" s="228" t="e">
        <f>VLOOKUP(#REF!,#REF!,3,FALSE)</f>
        <v>#REF!</v>
      </c>
      <c r="N161" s="228" t="e">
        <f>VLOOKUP(#REF!,#REF!,3,FALSE)</f>
        <v>#REF!</v>
      </c>
      <c r="O161" s="193" t="e">
        <f t="shared" si="37"/>
        <v>#REF!</v>
      </c>
    </row>
    <row r="162" spans="1:17" ht="15.75" customHeight="1" outlineLevel="1">
      <c r="A162" s="159"/>
      <c r="B162" s="160"/>
      <c r="C162" s="161"/>
      <c r="D162" s="29"/>
      <c r="E162" s="30"/>
      <c r="F162" s="27"/>
      <c r="G162" s="37"/>
      <c r="H162" s="30"/>
      <c r="I162" s="30"/>
      <c r="J162" s="30"/>
      <c r="K162" s="30"/>
      <c r="L162" s="30"/>
      <c r="M162" s="193"/>
      <c r="N162" s="193"/>
      <c r="O162" s="193" t="e">
        <f t="shared" si="37"/>
        <v>#REF!</v>
      </c>
    </row>
    <row r="163" spans="1:17" ht="15.75" customHeight="1" outlineLevel="1">
      <c r="A163" s="1646" t="e">
        <f>VLOOKUP(#REF!,#REF!,3,FALSE)</f>
        <v>#REF!</v>
      </c>
      <c r="B163" s="1646"/>
      <c r="C163" s="1646"/>
      <c r="D163" s="35"/>
      <c r="E163" s="30"/>
      <c r="F163" s="36"/>
      <c r="G163" s="37">
        <f t="shared" ref="G163:L163" si="44">SUM(G161:G162)</f>
        <v>0</v>
      </c>
      <c r="H163" s="37">
        <f t="shared" si="44"/>
        <v>0</v>
      </c>
      <c r="I163" s="37">
        <f t="shared" si="44"/>
        <v>0</v>
      </c>
      <c r="J163" s="37">
        <f t="shared" si="44"/>
        <v>0</v>
      </c>
      <c r="K163" s="37">
        <f t="shared" si="44"/>
        <v>0</v>
      </c>
      <c r="L163" s="37">
        <f t="shared" si="44"/>
        <v>0</v>
      </c>
      <c r="M163" s="193"/>
      <c r="N163" s="193"/>
      <c r="O163" s="193" t="e">
        <f t="shared" si="37"/>
        <v>#REF!</v>
      </c>
    </row>
    <row r="164" spans="1:17" ht="54.75" customHeight="1" outlineLevel="1">
      <c r="A164" s="201"/>
      <c r="B164" s="226" t="e">
        <f>VLOOKUP(#REF!,#REF!,3,FALSE)</f>
        <v>#REF!</v>
      </c>
      <c r="C164" s="211" t="e">
        <f>A155</f>
        <v>#REF!</v>
      </c>
      <c r="D164" s="203"/>
      <c r="E164" s="210"/>
      <c r="F164" s="205"/>
      <c r="G164" s="152" t="e">
        <f t="shared" ref="G164:L164" si="45">G159+G163</f>
        <v>#REF!</v>
      </c>
      <c r="H164" s="152" t="e">
        <f t="shared" si="45"/>
        <v>#REF!</v>
      </c>
      <c r="I164" s="152" t="e">
        <f t="shared" si="45"/>
        <v>#REF!</v>
      </c>
      <c r="J164" s="152" t="e">
        <f t="shared" si="45"/>
        <v>#REF!</v>
      </c>
      <c r="K164" s="152" t="e">
        <f t="shared" si="45"/>
        <v>#REF!</v>
      </c>
      <c r="L164" s="152" t="e">
        <f t="shared" si="45"/>
        <v>#REF!</v>
      </c>
      <c r="M164" s="206"/>
      <c r="N164" s="206"/>
      <c r="O164" s="193" t="e">
        <f t="shared" si="37"/>
        <v>#REF!</v>
      </c>
    </row>
    <row r="165" spans="1:17" ht="15.75" customHeight="1" outlineLevel="1">
      <c r="A165" s="112"/>
      <c r="B165" s="113"/>
      <c r="C165" s="13"/>
      <c r="D165" s="114"/>
      <c r="E165" s="115"/>
      <c r="F165" s="78"/>
      <c r="G165" s="15"/>
      <c r="H165" s="61"/>
      <c r="I165" s="15"/>
      <c r="J165" s="15"/>
      <c r="K165" s="61"/>
      <c r="L165" s="61"/>
      <c r="M165" s="193"/>
      <c r="N165" s="193"/>
      <c r="O165" s="193" t="e">
        <f t="shared" si="37"/>
        <v>#REF!</v>
      </c>
    </row>
    <row r="166" spans="1:17" ht="17.25" customHeight="1">
      <c r="A166" s="1644" t="e">
        <f>VLOOKUP(#REF!,#REF!,3,FALSE)</f>
        <v>#REF!</v>
      </c>
      <c r="B166" s="1644"/>
      <c r="C166" s="1645"/>
      <c r="D166" s="9"/>
      <c r="E166" s="173"/>
      <c r="F166" s="173"/>
      <c r="G166" s="186" t="e">
        <f t="shared" ref="G166:L166" si="46">G175</f>
        <v>#REF!</v>
      </c>
      <c r="H166" s="186" t="e">
        <f t="shared" si="46"/>
        <v>#REF!</v>
      </c>
      <c r="I166" s="186" t="e">
        <f t="shared" si="46"/>
        <v>#REF!</v>
      </c>
      <c r="J166" s="186" t="e">
        <f t="shared" si="46"/>
        <v>#REF!</v>
      </c>
      <c r="K166" s="186" t="e">
        <f t="shared" si="46"/>
        <v>#REF!</v>
      </c>
      <c r="L166" s="186" t="e">
        <f t="shared" si="46"/>
        <v>#REF!</v>
      </c>
      <c r="M166" s="193"/>
      <c r="N166" s="193"/>
      <c r="O166" s="193"/>
    </row>
    <row r="167" spans="1:17" ht="17.25" customHeight="1" outlineLevel="1">
      <c r="A167" s="197"/>
      <c r="B167" s="1646" t="s">
        <v>290</v>
      </c>
      <c r="C167" s="1646"/>
      <c r="D167" s="29"/>
      <c r="E167" s="173"/>
      <c r="F167" s="192"/>
      <c r="G167" s="198"/>
      <c r="H167" s="198"/>
      <c r="I167" s="198"/>
      <c r="J167" s="198"/>
      <c r="K167" s="198"/>
      <c r="L167" s="198"/>
      <c r="M167" s="193"/>
      <c r="N167" s="193"/>
      <c r="O167" s="193" t="e">
        <f t="shared" si="37"/>
        <v>#REF!</v>
      </c>
    </row>
    <row r="168" spans="1:17" ht="75.75" customHeight="1" outlineLevel="1">
      <c r="A168" s="12" t="e">
        <f>#REF!</f>
        <v>#REF!</v>
      </c>
      <c r="B168" s="227" t="e">
        <f>#REF!</f>
        <v>#REF!</v>
      </c>
      <c r="C168" s="65" t="s">
        <v>231</v>
      </c>
      <c r="D168" s="29" t="e">
        <f>VLOOKUP(#REF!,#REF!,3,FALSE)</f>
        <v>#REF!</v>
      </c>
      <c r="E168" s="15" t="e">
        <f>#REF!</f>
        <v>#REF!</v>
      </c>
      <c r="F168" s="27" t="e">
        <f>VLOOKUP(#REF!,#REF!,3,FALSE)</f>
        <v>#REF!</v>
      </c>
      <c r="G168" s="15" t="e">
        <f>#REF!</f>
        <v>#REF!</v>
      </c>
      <c r="H168" s="15" t="e">
        <f>#REF!</f>
        <v>#REF!</v>
      </c>
      <c r="I168" s="15" t="e">
        <f>#REF!</f>
        <v>#REF!</v>
      </c>
      <c r="J168" s="15" t="e">
        <f>#REF!</f>
        <v>#REF!</v>
      </c>
      <c r="K168" s="15" t="e">
        <f>#REF!</f>
        <v>#REF!</v>
      </c>
      <c r="L168" s="15" t="e">
        <f>#REF!</f>
        <v>#REF!</v>
      </c>
      <c r="M168" s="228" t="e">
        <f>VLOOKUP(#REF!,#REF!,3,FALSE)</f>
        <v>#REF!</v>
      </c>
      <c r="N168" s="228" t="e">
        <f>VLOOKUP(#REF!,#REF!,3,FALSE)</f>
        <v>#REF!</v>
      </c>
      <c r="O168" s="193" t="e">
        <f t="shared" si="37"/>
        <v>#REF!</v>
      </c>
      <c r="P168" s="5">
        <v>1</v>
      </c>
      <c r="Q168" s="5">
        <v>0</v>
      </c>
    </row>
    <row r="169" spans="1:17" ht="17.25" customHeight="1" outlineLevel="1">
      <c r="A169" s="224"/>
      <c r="B169" s="174"/>
      <c r="C169" s="146"/>
      <c r="D169" s="4"/>
      <c r="E169" s="109"/>
      <c r="F169" s="74"/>
      <c r="G169" s="30"/>
      <c r="H169" s="75"/>
      <c r="I169" s="30"/>
      <c r="J169" s="30"/>
      <c r="K169" s="75"/>
      <c r="L169" s="75"/>
      <c r="M169" s="193"/>
      <c r="N169" s="193"/>
      <c r="O169" s="193" t="e">
        <f t="shared" si="37"/>
        <v>#REF!</v>
      </c>
    </row>
    <row r="170" spans="1:17" ht="17.25" customHeight="1" outlineLevel="1">
      <c r="A170" s="1646" t="e">
        <f>VLOOKUP(#REF!,#REF!,3,FALSE)</f>
        <v>#REF!</v>
      </c>
      <c r="B170" s="1646"/>
      <c r="C170" s="1646"/>
      <c r="D170" s="20"/>
      <c r="E170" s="15"/>
      <c r="F170" s="34"/>
      <c r="G170" s="21" t="e">
        <f t="shared" ref="G170:L170" si="47">SUM(G168:G169)</f>
        <v>#REF!</v>
      </c>
      <c r="H170" s="21" t="e">
        <f t="shared" si="47"/>
        <v>#REF!</v>
      </c>
      <c r="I170" s="21" t="e">
        <f t="shared" si="47"/>
        <v>#REF!</v>
      </c>
      <c r="J170" s="21" t="e">
        <f t="shared" si="47"/>
        <v>#REF!</v>
      </c>
      <c r="K170" s="21" t="e">
        <f t="shared" si="47"/>
        <v>#REF!</v>
      </c>
      <c r="L170" s="21" t="e">
        <f t="shared" si="47"/>
        <v>#REF!</v>
      </c>
      <c r="M170" s="193"/>
      <c r="N170" s="193"/>
      <c r="O170" s="193" t="e">
        <f t="shared" si="37"/>
        <v>#REF!</v>
      </c>
    </row>
    <row r="171" spans="1:17" ht="17.25" customHeight="1" outlineLevel="1">
      <c r="A171" s="1646" t="e">
        <f>VLOOKUP(#REF!,#REF!,3,FALSE)</f>
        <v>#REF!</v>
      </c>
      <c r="B171" s="1646"/>
      <c r="C171" s="1646"/>
      <c r="D171" s="20"/>
      <c r="E171" s="15"/>
      <c r="F171" s="34"/>
      <c r="G171" s="21"/>
      <c r="H171" s="15"/>
      <c r="I171" s="15"/>
      <c r="J171" s="15"/>
      <c r="K171" s="15"/>
      <c r="L171" s="15"/>
      <c r="M171" s="193"/>
      <c r="N171" s="193"/>
      <c r="O171" s="193" t="e">
        <f t="shared" si="37"/>
        <v>#REF!</v>
      </c>
    </row>
    <row r="172" spans="1:17" ht="27.75" customHeight="1" outlineLevel="1">
      <c r="A172" s="18"/>
      <c r="B172" s="33"/>
      <c r="C172" s="19"/>
      <c r="D172" s="29" t="e">
        <f>VLOOKUP(#REF!,#REF!,3,FALSE)</f>
        <v>#REF!</v>
      </c>
      <c r="E172" s="15"/>
      <c r="F172" s="27" t="e">
        <f>VLOOKUP(#REF!,#REF!,3,FALSE)</f>
        <v>#REF!</v>
      </c>
      <c r="G172" s="21"/>
      <c r="H172" s="15"/>
      <c r="I172" s="15"/>
      <c r="J172" s="15"/>
      <c r="K172" s="15"/>
      <c r="L172" s="15"/>
      <c r="M172" s="228" t="e">
        <f>VLOOKUP(#REF!,#REF!,2,FALSE)</f>
        <v>#REF!</v>
      </c>
      <c r="N172" s="193"/>
      <c r="O172" s="193" t="e">
        <f t="shared" si="37"/>
        <v>#REF!</v>
      </c>
    </row>
    <row r="173" spans="1:17" ht="17.25" customHeight="1" outlineLevel="1">
      <c r="A173" s="159"/>
      <c r="B173" s="160"/>
      <c r="C173" s="161"/>
      <c r="D173" s="29"/>
      <c r="E173" s="30"/>
      <c r="F173" s="27"/>
      <c r="G173" s="37"/>
      <c r="H173" s="30"/>
      <c r="I173" s="30"/>
      <c r="J173" s="30"/>
      <c r="K173" s="30"/>
      <c r="L173" s="30"/>
      <c r="M173" s="193"/>
      <c r="N173" s="193"/>
      <c r="O173" s="193" t="e">
        <f t="shared" si="37"/>
        <v>#REF!</v>
      </c>
    </row>
    <row r="174" spans="1:17" ht="15.75" customHeight="1" outlineLevel="1">
      <c r="A174" s="1646" t="e">
        <f>VLOOKUP(#REF!,#REF!,3,FALSE)</f>
        <v>#REF!</v>
      </c>
      <c r="B174" s="1646"/>
      <c r="C174" s="1646"/>
      <c r="D174" s="35"/>
      <c r="E174" s="30"/>
      <c r="F174" s="36"/>
      <c r="G174" s="37">
        <f t="shared" ref="G174:L174" si="48">SUM(G172:G173)</f>
        <v>0</v>
      </c>
      <c r="H174" s="37">
        <f t="shared" si="48"/>
        <v>0</v>
      </c>
      <c r="I174" s="37">
        <f t="shared" si="48"/>
        <v>0</v>
      </c>
      <c r="J174" s="37">
        <f t="shared" si="48"/>
        <v>0</v>
      </c>
      <c r="K174" s="37">
        <f t="shared" si="48"/>
        <v>0</v>
      </c>
      <c r="L174" s="37">
        <f t="shared" si="48"/>
        <v>0</v>
      </c>
      <c r="M174" s="193"/>
      <c r="N174" s="193"/>
      <c r="O174" s="193" t="e">
        <f t="shared" si="37"/>
        <v>#REF!</v>
      </c>
    </row>
    <row r="175" spans="1:17" ht="49.5" customHeight="1" outlineLevel="1">
      <c r="A175" s="207"/>
      <c r="B175" s="226" t="e">
        <f>VLOOKUP(#REF!,#REF!,3,FALSE)</f>
        <v>#REF!</v>
      </c>
      <c r="C175" s="208" t="e">
        <f>A166</f>
        <v>#REF!</v>
      </c>
      <c r="D175" s="209"/>
      <c r="E175" s="210"/>
      <c r="F175" s="205"/>
      <c r="G175" s="152" t="e">
        <f t="shared" ref="G175:L175" si="49">G170+G174</f>
        <v>#REF!</v>
      </c>
      <c r="H175" s="152" t="e">
        <f t="shared" si="49"/>
        <v>#REF!</v>
      </c>
      <c r="I175" s="152" t="e">
        <f t="shared" si="49"/>
        <v>#REF!</v>
      </c>
      <c r="J175" s="152" t="e">
        <f t="shared" si="49"/>
        <v>#REF!</v>
      </c>
      <c r="K175" s="152" t="e">
        <f t="shared" si="49"/>
        <v>#REF!</v>
      </c>
      <c r="L175" s="152" t="e">
        <f t="shared" si="49"/>
        <v>#REF!</v>
      </c>
      <c r="M175" s="206"/>
      <c r="N175" s="206"/>
      <c r="O175" s="193" t="e">
        <f t="shared" si="37"/>
        <v>#REF!</v>
      </c>
    </row>
    <row r="176" spans="1:17" ht="15.75" customHeight="1" outlineLevel="1">
      <c r="A176" s="112"/>
      <c r="B176" s="113"/>
      <c r="C176" s="13"/>
      <c r="D176" s="114"/>
      <c r="E176" s="115"/>
      <c r="F176" s="78"/>
      <c r="G176" s="15"/>
      <c r="H176" s="61"/>
      <c r="I176" s="15"/>
      <c r="J176" s="15"/>
      <c r="K176" s="61"/>
      <c r="L176" s="61"/>
      <c r="M176" s="193"/>
      <c r="N176" s="193"/>
      <c r="O176" s="193" t="e">
        <f t="shared" si="37"/>
        <v>#REF!</v>
      </c>
    </row>
    <row r="177" spans="1:17" ht="18.75" customHeight="1">
      <c r="A177" s="1644" t="e">
        <f>VLOOKUP(#REF!,#REF!,3,FALSE)</f>
        <v>#REF!</v>
      </c>
      <c r="B177" s="1644"/>
      <c r="C177" s="1645"/>
      <c r="D177" s="9"/>
      <c r="E177" s="9"/>
      <c r="F177" s="9"/>
      <c r="G177" s="186" t="e">
        <f t="shared" ref="G177:L177" si="50">G187</f>
        <v>#REF!</v>
      </c>
      <c r="H177" s="186" t="e">
        <f t="shared" si="50"/>
        <v>#REF!</v>
      </c>
      <c r="I177" s="186" t="e">
        <f t="shared" si="50"/>
        <v>#REF!</v>
      </c>
      <c r="J177" s="186" t="e">
        <f t="shared" si="50"/>
        <v>#REF!</v>
      </c>
      <c r="K177" s="186" t="e">
        <f t="shared" si="50"/>
        <v>#REF!</v>
      </c>
      <c r="L177" s="186" t="e">
        <f t="shared" si="50"/>
        <v>#REF!</v>
      </c>
      <c r="M177" s="193"/>
      <c r="N177" s="193"/>
      <c r="O177" s="193"/>
    </row>
    <row r="178" spans="1:17" ht="18.75" customHeight="1" outlineLevel="1">
      <c r="A178" s="1646" t="e">
        <f>VLOOKUP(#REF!,#REF!,3,FALSE)</f>
        <v>#REF!</v>
      </c>
      <c r="B178" s="1646"/>
      <c r="C178" s="1646"/>
      <c r="D178" s="29"/>
      <c r="E178" s="29"/>
      <c r="F178" s="29"/>
      <c r="G178" s="198"/>
      <c r="H178" s="198"/>
      <c r="I178" s="198"/>
      <c r="J178" s="198"/>
      <c r="K178" s="198"/>
      <c r="L178" s="198"/>
      <c r="M178" s="200"/>
      <c r="N178" s="193"/>
      <c r="O178" s="193" t="e">
        <f t="shared" si="37"/>
        <v>#REF!</v>
      </c>
    </row>
    <row r="179" spans="1:17" ht="75.75" customHeight="1" outlineLevel="1">
      <c r="A179" s="12" t="e">
        <f>#REF!</f>
        <v>#REF!</v>
      </c>
      <c r="B179" s="227" t="e">
        <f>#REF!</f>
        <v>#REF!</v>
      </c>
      <c r="C179" s="13" t="str">
        <f>C118</f>
        <v xml:space="preserve">Снижение потерь электрической энергии в Сугдской Области </v>
      </c>
      <c r="D179" s="29" t="e">
        <f>VLOOKUP(#REF!,#REF!,3,FALSE)</f>
        <v>#REF!</v>
      </c>
      <c r="E179" s="15" t="e">
        <f>#REF!</f>
        <v>#REF!</v>
      </c>
      <c r="F179" s="27" t="e">
        <f>VLOOKUP(#REF!,#REF!,3,FALSE)</f>
        <v>#REF!</v>
      </c>
      <c r="G179" s="15" t="e">
        <f>#REF!</f>
        <v>#REF!</v>
      </c>
      <c r="H179" s="15" t="e">
        <f>#REF!</f>
        <v>#REF!</v>
      </c>
      <c r="I179" s="15" t="e">
        <f>#REF!</f>
        <v>#REF!</v>
      </c>
      <c r="J179" s="15" t="e">
        <f>#REF!</f>
        <v>#REF!</v>
      </c>
      <c r="K179" s="15" t="e">
        <f>#REF!</f>
        <v>#REF!</v>
      </c>
      <c r="L179" s="15" t="e">
        <f>#REF!</f>
        <v>#REF!</v>
      </c>
      <c r="M179" s="228" t="e">
        <f>VLOOKUP(#REF!,#REF!,3,FALSE)</f>
        <v>#REF!</v>
      </c>
      <c r="N179" s="228" t="e">
        <f>VLOOKUP(#REF!,#REF!,3,FALSE)</f>
        <v>#REF!</v>
      </c>
      <c r="O179" s="193" t="e">
        <f t="shared" si="37"/>
        <v>#REF!</v>
      </c>
      <c r="P179" s="5">
        <v>1</v>
      </c>
      <c r="Q179" s="5">
        <v>0</v>
      </c>
    </row>
    <row r="180" spans="1:17" ht="15.75" customHeight="1" outlineLevel="1">
      <c r="A180" s="180"/>
      <c r="B180" s="150"/>
      <c r="C180" s="181"/>
      <c r="D180" s="14"/>
      <c r="E180" s="120"/>
      <c r="F180" s="74"/>
      <c r="G180" s="15" t="e">
        <f>#REF!</f>
        <v>#REF!</v>
      </c>
      <c r="H180" s="15" t="e">
        <f>#REF!</f>
        <v>#REF!</v>
      </c>
      <c r="I180" s="15" t="e">
        <f>#REF!</f>
        <v>#REF!</v>
      </c>
      <c r="J180" s="15" t="e">
        <f>#REF!</f>
        <v>#REF!</v>
      </c>
      <c r="K180" s="15" t="e">
        <f>#REF!</f>
        <v>#REF!</v>
      </c>
      <c r="L180" s="15" t="e">
        <f>#REF!</f>
        <v>#REF!</v>
      </c>
      <c r="M180" s="22"/>
      <c r="N180" s="193"/>
      <c r="O180" s="193" t="e">
        <f t="shared" si="37"/>
        <v>#REF!</v>
      </c>
    </row>
    <row r="181" spans="1:17" ht="15.75" customHeight="1" outlineLevel="1">
      <c r="A181" s="1646" t="e">
        <f>VLOOKUP(#REF!,#REF!,3,FALSE)</f>
        <v>#REF!</v>
      </c>
      <c r="B181" s="1646"/>
      <c r="C181" s="1646"/>
      <c r="D181" s="34"/>
      <c r="E181" s="120"/>
      <c r="F181" s="79"/>
      <c r="G181" s="15" t="e">
        <f>#REF!</f>
        <v>#REF!</v>
      </c>
      <c r="H181" s="15" t="e">
        <f>#REF!</f>
        <v>#REF!</v>
      </c>
      <c r="I181" s="15" t="e">
        <f>#REF!</f>
        <v>#REF!</v>
      </c>
      <c r="J181" s="15" t="e">
        <f>#REF!</f>
        <v>#REF!</v>
      </c>
      <c r="K181" s="15" t="e">
        <f>#REF!</f>
        <v>#REF!</v>
      </c>
      <c r="L181" s="15" t="e">
        <f>#REF!</f>
        <v>#REF!</v>
      </c>
      <c r="M181" s="22"/>
      <c r="N181" s="193"/>
      <c r="O181" s="193" t="e">
        <f t="shared" si="37"/>
        <v>#REF!</v>
      </c>
    </row>
    <row r="182" spans="1:17" ht="15.75" customHeight="1" outlineLevel="1">
      <c r="A182" s="1646" t="e">
        <f>VLOOKUP(#REF!,#REF!,3,FALSE)</f>
        <v>#REF!</v>
      </c>
      <c r="B182" s="1646"/>
      <c r="C182" s="1646"/>
      <c r="D182" s="34"/>
      <c r="E182" s="83"/>
      <c r="F182" s="79"/>
      <c r="G182" s="15" t="e">
        <f>#REF!</f>
        <v>#REF!</v>
      </c>
      <c r="H182" s="15" t="e">
        <f>#REF!</f>
        <v>#REF!</v>
      </c>
      <c r="I182" s="15" t="e">
        <f>#REF!</f>
        <v>#REF!</v>
      </c>
      <c r="J182" s="15" t="e">
        <f>#REF!</f>
        <v>#REF!</v>
      </c>
      <c r="K182" s="15" t="e">
        <f>#REF!</f>
        <v>#REF!</v>
      </c>
      <c r="L182" s="15" t="e">
        <f>#REF!</f>
        <v>#REF!</v>
      </c>
      <c r="M182" s="22"/>
      <c r="N182" s="193"/>
      <c r="O182" s="193" t="e">
        <f t="shared" si="37"/>
        <v>#REF!</v>
      </c>
    </row>
    <row r="183" spans="1:17" ht="60.75" customHeight="1" outlineLevel="1">
      <c r="A183" s="12" t="e">
        <f>#REF!</f>
        <v>#REF!</v>
      </c>
      <c r="B183" s="227" t="e">
        <f>#REF!</f>
        <v>#REF!</v>
      </c>
      <c r="C183" s="121" t="s">
        <v>203</v>
      </c>
      <c r="D183" s="29" t="e">
        <f>VLOOKUP(#REF!,#REF!,3,FALSE)</f>
        <v>#REF!</v>
      </c>
      <c r="E183" s="15" t="e">
        <f>#REF!</f>
        <v>#REF!</v>
      </c>
      <c r="F183" s="27" t="e">
        <f>VLOOKUP(#REF!,#REF!,3,FALSE)</f>
        <v>#REF!</v>
      </c>
      <c r="G183" s="15" t="e">
        <f>#REF!</f>
        <v>#REF!</v>
      </c>
      <c r="H183" s="15" t="e">
        <f>#REF!</f>
        <v>#REF!</v>
      </c>
      <c r="I183" s="15" t="e">
        <f>#REF!</f>
        <v>#REF!</v>
      </c>
      <c r="J183" s="15" t="e">
        <f>#REF!</f>
        <v>#REF!</v>
      </c>
      <c r="K183" s="15" t="e">
        <f>#REF!</f>
        <v>#REF!</v>
      </c>
      <c r="L183" s="15" t="e">
        <f>#REF!</f>
        <v>#REF!</v>
      </c>
      <c r="M183" s="228" t="e">
        <f>VLOOKUP(#REF!,#REF!,3,FALSE)</f>
        <v>#REF!</v>
      </c>
      <c r="N183" s="228" t="e">
        <f>VLOOKUP(#REF!,#REF!,3,FALSE)</f>
        <v>#REF!</v>
      </c>
      <c r="O183" s="193" t="e">
        <f t="shared" si="37"/>
        <v>#REF!</v>
      </c>
      <c r="P183" s="5">
        <v>0</v>
      </c>
      <c r="Q183" s="5">
        <v>1</v>
      </c>
    </row>
    <row r="184" spans="1:17" ht="60.75" customHeight="1" outlineLevel="1">
      <c r="A184" s="12" t="e">
        <f>#REF!</f>
        <v>#REF!</v>
      </c>
      <c r="B184" s="227" t="e">
        <f>#REF!</f>
        <v>#REF!</v>
      </c>
      <c r="C184" s="122" t="s">
        <v>233</v>
      </c>
      <c r="D184" s="29" t="e">
        <f>VLOOKUP(#REF!,#REF!,3,FALSE)</f>
        <v>#REF!</v>
      </c>
      <c r="E184" s="15" t="e">
        <f>#REF!</f>
        <v>#REF!</v>
      </c>
      <c r="F184" s="27" t="e">
        <f>VLOOKUP(#REF!,#REF!,3,FALSE)</f>
        <v>#REF!</v>
      </c>
      <c r="G184" s="15" t="e">
        <f>#REF!</f>
        <v>#REF!</v>
      </c>
      <c r="H184" s="15" t="e">
        <f>#REF!</f>
        <v>#REF!</v>
      </c>
      <c r="I184" s="15" t="e">
        <f>#REF!</f>
        <v>#REF!</v>
      </c>
      <c r="J184" s="15" t="e">
        <f>#REF!</f>
        <v>#REF!</v>
      </c>
      <c r="K184" s="15" t="e">
        <f>#REF!</f>
        <v>#REF!</v>
      </c>
      <c r="L184" s="15" t="e">
        <f>#REF!</f>
        <v>#REF!</v>
      </c>
      <c r="M184" s="228" t="e">
        <f>VLOOKUP(#REF!,#REF!,3,FALSE)</f>
        <v>#REF!</v>
      </c>
      <c r="N184" s="228" t="e">
        <f>VLOOKUP(#REF!,#REF!,3,FALSE)</f>
        <v>#REF!</v>
      </c>
      <c r="O184" s="193" t="e">
        <f t="shared" si="37"/>
        <v>#REF!</v>
      </c>
      <c r="P184" s="5">
        <v>0</v>
      </c>
      <c r="Q184" s="5">
        <v>1</v>
      </c>
    </row>
    <row r="185" spans="1:17" ht="15.75" customHeight="1" outlineLevel="1">
      <c r="A185" s="116"/>
      <c r="B185" s="182"/>
      <c r="C185" s="148"/>
      <c r="D185" s="29"/>
      <c r="E185" s="148"/>
      <c r="F185" s="74"/>
      <c r="G185" s="30"/>
      <c r="H185" s="75"/>
      <c r="I185" s="30"/>
      <c r="J185" s="30"/>
      <c r="K185" s="75"/>
      <c r="L185" s="30"/>
      <c r="M185" s="42"/>
      <c r="N185" s="193"/>
      <c r="O185" s="193" t="e">
        <f t="shared" si="37"/>
        <v>#REF!</v>
      </c>
    </row>
    <row r="186" spans="1:17" ht="15.75" customHeight="1" outlineLevel="1">
      <c r="A186" s="116"/>
      <c r="B186" s="1655" t="s">
        <v>290</v>
      </c>
      <c r="C186" s="1656"/>
      <c r="D186" s="36"/>
      <c r="E186" s="39"/>
      <c r="F186" s="67"/>
      <c r="G186" s="30" t="e">
        <f t="shared" ref="G186:L186" si="51">SUM(G183:G185)</f>
        <v>#REF!</v>
      </c>
      <c r="H186" s="30" t="e">
        <f t="shared" si="51"/>
        <v>#REF!</v>
      </c>
      <c r="I186" s="30" t="e">
        <f t="shared" si="51"/>
        <v>#REF!</v>
      </c>
      <c r="J186" s="30" t="e">
        <f t="shared" si="51"/>
        <v>#REF!</v>
      </c>
      <c r="K186" s="30" t="e">
        <f t="shared" si="51"/>
        <v>#REF!</v>
      </c>
      <c r="L186" s="30" t="e">
        <f t="shared" si="51"/>
        <v>#REF!</v>
      </c>
      <c r="M186" s="38"/>
      <c r="N186" s="193"/>
      <c r="O186" s="193" t="e">
        <f t="shared" si="37"/>
        <v>#REF!</v>
      </c>
    </row>
    <row r="187" spans="1:17" ht="51.75" customHeight="1" outlineLevel="1">
      <c r="A187" s="201"/>
      <c r="B187" s="226" t="e">
        <f>VLOOKUP(#REF!,#REF!,3,FALSE)</f>
        <v>#REF!</v>
      </c>
      <c r="C187" s="202" t="e">
        <f>A177</f>
        <v>#REF!</v>
      </c>
      <c r="D187" s="203"/>
      <c r="E187" s="204"/>
      <c r="F187" s="205"/>
      <c r="G187" s="152" t="e">
        <f t="shared" ref="G187:L187" si="52">G186+G181</f>
        <v>#REF!</v>
      </c>
      <c r="H187" s="152" t="e">
        <f t="shared" si="52"/>
        <v>#REF!</v>
      </c>
      <c r="I187" s="152" t="e">
        <f t="shared" si="52"/>
        <v>#REF!</v>
      </c>
      <c r="J187" s="152" t="e">
        <f t="shared" si="52"/>
        <v>#REF!</v>
      </c>
      <c r="K187" s="152" t="e">
        <f t="shared" si="52"/>
        <v>#REF!</v>
      </c>
      <c r="L187" s="152" t="e">
        <f t="shared" si="52"/>
        <v>#REF!</v>
      </c>
      <c r="M187" s="154"/>
      <c r="N187" s="206"/>
      <c r="O187" s="193" t="e">
        <f t="shared" si="37"/>
        <v>#REF!</v>
      </c>
    </row>
    <row r="188" spans="1:17" ht="18.75" customHeight="1" outlineLevel="1">
      <c r="A188" s="183"/>
      <c r="B188" s="183"/>
      <c r="C188" s="183"/>
      <c r="D188" s="147"/>
      <c r="E188" s="225"/>
      <c r="F188" s="184"/>
      <c r="G188" s="149"/>
      <c r="H188" s="149"/>
      <c r="I188" s="149"/>
      <c r="J188" s="149"/>
      <c r="K188" s="149"/>
      <c r="L188" s="149"/>
      <c r="M188" s="141"/>
      <c r="N188" s="193"/>
      <c r="O188" s="193" t="e">
        <f t="shared" si="37"/>
        <v>#REF!</v>
      </c>
    </row>
    <row r="189" spans="1:17" ht="17.25" customHeight="1">
      <c r="A189" s="1644" t="e">
        <f>VLOOKUP(#REF!,#REF!,3,FALSE)</f>
        <v>#REF!</v>
      </c>
      <c r="B189" s="1644"/>
      <c r="C189" s="1645"/>
      <c r="D189" s="185"/>
      <c r="E189" s="185"/>
      <c r="F189" s="185"/>
      <c r="G189" s="186">
        <f t="shared" ref="G189:L189" si="53">G198</f>
        <v>0</v>
      </c>
      <c r="H189" s="186">
        <f t="shared" si="53"/>
        <v>0</v>
      </c>
      <c r="I189" s="186">
        <f t="shared" si="53"/>
        <v>0</v>
      </c>
      <c r="J189" s="186">
        <f t="shared" si="53"/>
        <v>0</v>
      </c>
      <c r="K189" s="186">
        <f t="shared" si="53"/>
        <v>0</v>
      </c>
      <c r="L189" s="186">
        <f t="shared" si="53"/>
        <v>0</v>
      </c>
      <c r="M189" s="196"/>
      <c r="N189" s="193"/>
      <c r="O189" s="193"/>
    </row>
    <row r="190" spans="1:17" ht="17.25" customHeight="1" outlineLevel="1">
      <c r="A190" s="1646" t="e">
        <f>VLOOKUP(#REF!,#REF!,3,FALSE)</f>
        <v>#REF!</v>
      </c>
      <c r="B190" s="1646"/>
      <c r="C190" s="1646"/>
      <c r="D190" s="192"/>
      <c r="E190" s="192"/>
      <c r="F190" s="192"/>
      <c r="G190" s="192"/>
      <c r="H190" s="192"/>
      <c r="I190" s="192"/>
      <c r="J190" s="192"/>
      <c r="K190" s="192"/>
      <c r="L190" s="192"/>
      <c r="M190" s="216"/>
      <c r="N190" s="193"/>
      <c r="O190" s="193"/>
    </row>
    <row r="191" spans="1:17" ht="30.75" customHeight="1" outlineLevel="1">
      <c r="A191" s="145"/>
      <c r="B191" s="117"/>
      <c r="C191" s="65" t="s">
        <v>281</v>
      </c>
      <c r="D191" s="29" t="e">
        <f>VLOOKUP(#REF!,#REF!,3,FALSE)</f>
        <v>#REF!</v>
      </c>
      <c r="E191" s="15"/>
      <c r="F191" s="27" t="e">
        <f>VLOOKUP(#REF!,#REF!,3,FALSE)</f>
        <v>#REF!</v>
      </c>
      <c r="G191" s="15"/>
      <c r="H191" s="15"/>
      <c r="I191" s="15"/>
      <c r="J191" s="15"/>
      <c r="K191" s="15"/>
      <c r="L191" s="15"/>
      <c r="M191" s="228" t="e">
        <f>VLOOKUP(#REF!,#REF!,3,FALSE)</f>
        <v>#REF!</v>
      </c>
      <c r="N191" s="228" t="e">
        <f>VLOOKUP(#REF!,#REF!,3,FALSE)</f>
        <v>#REF!</v>
      </c>
      <c r="O191" s="193" t="e">
        <f t="shared" si="37"/>
        <v>#REF!</v>
      </c>
    </row>
    <row r="192" spans="1:17" ht="15.75" customHeight="1" outlineLevel="1">
      <c r="A192" s="14"/>
      <c r="B192" s="14"/>
      <c r="C192" s="14"/>
      <c r="D192" s="14"/>
      <c r="E192" s="14"/>
      <c r="F192" s="14"/>
      <c r="G192" s="14"/>
      <c r="H192" s="14"/>
      <c r="I192" s="14"/>
      <c r="J192" s="14"/>
      <c r="K192" s="14"/>
      <c r="L192" s="14"/>
      <c r="M192" s="193"/>
      <c r="N192" s="193"/>
      <c r="O192" s="193" t="e">
        <f t="shared" si="37"/>
        <v>#REF!</v>
      </c>
    </row>
    <row r="193" spans="1:15" ht="15.75" customHeight="1" outlineLevel="1">
      <c r="A193" s="1646" t="e">
        <f>VLOOKUP(#REF!,#REF!,3,FALSE)</f>
        <v>#REF!</v>
      </c>
      <c r="B193" s="1646"/>
      <c r="C193" s="1646"/>
      <c r="D193" s="20"/>
      <c r="E193" s="15"/>
      <c r="F193" s="34"/>
      <c r="G193" s="21">
        <f t="shared" ref="G193:L193" si="54">SUM(G191:G192)</f>
        <v>0</v>
      </c>
      <c r="H193" s="21">
        <f t="shared" si="54"/>
        <v>0</v>
      </c>
      <c r="I193" s="21">
        <f t="shared" si="54"/>
        <v>0</v>
      </c>
      <c r="J193" s="21">
        <f t="shared" si="54"/>
        <v>0</v>
      </c>
      <c r="K193" s="21">
        <f t="shared" si="54"/>
        <v>0</v>
      </c>
      <c r="L193" s="21">
        <f t="shared" si="54"/>
        <v>0</v>
      </c>
      <c r="M193" s="193"/>
      <c r="N193" s="193"/>
      <c r="O193" s="193" t="e">
        <f t="shared" si="37"/>
        <v>#REF!</v>
      </c>
    </row>
    <row r="194" spans="1:15" ht="15.75" customHeight="1" outlineLevel="1">
      <c r="A194" s="1646" t="e">
        <f>VLOOKUP(#REF!,#REF!,3,FALSE)</f>
        <v>#REF!</v>
      </c>
      <c r="B194" s="1646"/>
      <c r="C194" s="1646"/>
      <c r="D194" s="20"/>
      <c r="E194" s="15"/>
      <c r="F194" s="34"/>
      <c r="G194" s="21"/>
      <c r="H194" s="15"/>
      <c r="I194" s="15"/>
      <c r="J194" s="15"/>
      <c r="K194" s="15"/>
      <c r="L194" s="15"/>
      <c r="M194" s="193"/>
      <c r="N194" s="193"/>
      <c r="O194" s="193" t="e">
        <f t="shared" si="37"/>
        <v>#REF!</v>
      </c>
    </row>
    <row r="195" spans="1:15" ht="15.75" customHeight="1" outlineLevel="1">
      <c r="A195" s="18"/>
      <c r="B195" s="33"/>
      <c r="C195" s="19"/>
      <c r="D195" s="29" t="e">
        <f>VLOOKUP(#REF!,#REF!,3,FALSE)</f>
        <v>#REF!</v>
      </c>
      <c r="E195" s="15"/>
      <c r="F195" s="27" t="e">
        <f>VLOOKUP(#REF!,#REF!,3,FALSE)</f>
        <v>#REF!</v>
      </c>
      <c r="G195" s="21"/>
      <c r="H195" s="15"/>
      <c r="I195" s="15"/>
      <c r="J195" s="15"/>
      <c r="K195" s="15"/>
      <c r="L195" s="15"/>
      <c r="M195" s="228" t="e">
        <f>VLOOKUP(#REF!,#REF!,3,FALSE)</f>
        <v>#REF!</v>
      </c>
      <c r="N195" s="228" t="e">
        <f>VLOOKUP(#REF!,#REF!,3,FALSE)</f>
        <v>#REF!</v>
      </c>
      <c r="O195" s="193" t="e">
        <f t="shared" si="37"/>
        <v>#REF!</v>
      </c>
    </row>
    <row r="196" spans="1:15" ht="15.75" customHeight="1" outlineLevel="1">
      <c r="A196" s="159"/>
      <c r="B196" s="160"/>
      <c r="C196" s="161"/>
      <c r="D196" s="29"/>
      <c r="E196" s="30"/>
      <c r="F196" s="27"/>
      <c r="G196" s="37"/>
      <c r="H196" s="30"/>
      <c r="I196" s="30"/>
      <c r="J196" s="30"/>
      <c r="K196" s="30"/>
      <c r="L196" s="30"/>
      <c r="M196" s="193"/>
      <c r="N196" s="193"/>
      <c r="O196" s="193" t="e">
        <f t="shared" si="37"/>
        <v>#REF!</v>
      </c>
    </row>
    <row r="197" spans="1:15" ht="15.75" customHeight="1" outlineLevel="1">
      <c r="A197" s="1646" t="e">
        <f>VLOOKUP(#REF!,#REF!,3,FALSE)</f>
        <v>#REF!</v>
      </c>
      <c r="B197" s="1646"/>
      <c r="C197" s="1646"/>
      <c r="D197" s="35"/>
      <c r="E197" s="30"/>
      <c r="F197" s="36"/>
      <c r="G197" s="37">
        <f t="shared" ref="G197:L197" si="55">SUM(G195:G196)</f>
        <v>0</v>
      </c>
      <c r="H197" s="37">
        <f t="shared" si="55"/>
        <v>0</v>
      </c>
      <c r="I197" s="37">
        <f t="shared" si="55"/>
        <v>0</v>
      </c>
      <c r="J197" s="37">
        <f t="shared" si="55"/>
        <v>0</v>
      </c>
      <c r="K197" s="37">
        <f t="shared" si="55"/>
        <v>0</v>
      </c>
      <c r="L197" s="37">
        <f t="shared" si="55"/>
        <v>0</v>
      </c>
      <c r="M197" s="193"/>
      <c r="N197" s="193"/>
      <c r="O197" s="193" t="e">
        <f t="shared" si="37"/>
        <v>#REF!</v>
      </c>
    </row>
    <row r="198" spans="1:15" ht="48.75" customHeight="1" outlineLevel="1">
      <c r="A198" s="207"/>
      <c r="B198" s="226" t="e">
        <f>VLOOKUP(#REF!,#REF!,3,FALSE)</f>
        <v>#REF!</v>
      </c>
      <c r="C198" s="208" t="e">
        <f>A189</f>
        <v>#REF!</v>
      </c>
      <c r="D198" s="209"/>
      <c r="E198" s="210"/>
      <c r="F198" s="205"/>
      <c r="G198" s="152">
        <f t="shared" ref="G198:L198" si="56">G197+G193</f>
        <v>0</v>
      </c>
      <c r="H198" s="152">
        <f t="shared" si="56"/>
        <v>0</v>
      </c>
      <c r="I198" s="152">
        <f t="shared" si="56"/>
        <v>0</v>
      </c>
      <c r="J198" s="152">
        <f t="shared" si="56"/>
        <v>0</v>
      </c>
      <c r="K198" s="152">
        <f t="shared" si="56"/>
        <v>0</v>
      </c>
      <c r="L198" s="152">
        <f t="shared" si="56"/>
        <v>0</v>
      </c>
      <c r="M198" s="217"/>
      <c r="N198" s="206"/>
      <c r="O198" s="206" t="e">
        <f t="shared" si="37"/>
        <v>#REF!</v>
      </c>
    </row>
    <row r="199" spans="1:15" ht="18.75" customHeight="1" outlineLevel="1">
      <c r="A199" s="1657"/>
      <c r="B199" s="1658"/>
      <c r="C199" s="1658"/>
      <c r="D199" s="147"/>
      <c r="E199" s="225"/>
      <c r="F199" s="184"/>
      <c r="G199" s="149"/>
      <c r="H199" s="149"/>
      <c r="I199" s="149"/>
      <c r="J199" s="149"/>
      <c r="K199" s="149"/>
      <c r="L199" s="149"/>
      <c r="M199" s="141"/>
      <c r="N199" s="193"/>
      <c r="O199" s="193" t="e">
        <f t="shared" si="37"/>
        <v>#REF!</v>
      </c>
    </row>
    <row r="200" spans="1:15" ht="17.25" customHeight="1">
      <c r="A200" s="1644" t="e">
        <f>VLOOKUP(#REF!,#REF!,3,FALSE)</f>
        <v>#REF!</v>
      </c>
      <c r="B200" s="1644"/>
      <c r="C200" s="1645"/>
      <c r="D200" s="185"/>
      <c r="E200" s="185"/>
      <c r="F200" s="185"/>
      <c r="G200" s="186">
        <f t="shared" ref="G200:L200" si="57">G209</f>
        <v>0</v>
      </c>
      <c r="H200" s="186">
        <f t="shared" si="57"/>
        <v>0</v>
      </c>
      <c r="I200" s="186">
        <f t="shared" si="57"/>
        <v>0</v>
      </c>
      <c r="J200" s="186">
        <f t="shared" si="57"/>
        <v>0</v>
      </c>
      <c r="K200" s="186">
        <f t="shared" si="57"/>
        <v>0</v>
      </c>
      <c r="L200" s="186">
        <f t="shared" si="57"/>
        <v>0</v>
      </c>
      <c r="M200" s="196"/>
      <c r="N200" s="193"/>
      <c r="O200" s="193"/>
    </row>
    <row r="201" spans="1:15" ht="17.25" customHeight="1" outlineLevel="1">
      <c r="A201" s="1646" t="e">
        <f>VLOOKUP(#REF!,#REF!,3,FALSE)</f>
        <v>#REF!</v>
      </c>
      <c r="B201" s="1646"/>
      <c r="C201" s="1646"/>
      <c r="D201" s="192"/>
      <c r="E201" s="192"/>
      <c r="F201" s="192"/>
      <c r="G201" s="192"/>
      <c r="H201" s="192"/>
      <c r="I201" s="192"/>
      <c r="J201" s="192"/>
      <c r="K201" s="192"/>
      <c r="L201" s="192"/>
      <c r="M201" s="216"/>
      <c r="N201" s="193"/>
      <c r="O201" s="193"/>
    </row>
    <row r="202" spans="1:15" ht="30.75" customHeight="1" outlineLevel="1">
      <c r="A202" s="145"/>
      <c r="B202" s="117"/>
      <c r="C202" s="65" t="s">
        <v>281</v>
      </c>
      <c r="D202" s="29" t="e">
        <f>VLOOKUP(#REF!,#REF!,3,FALSE)</f>
        <v>#REF!</v>
      </c>
      <c r="E202" s="118"/>
      <c r="F202" s="27" t="e">
        <f>VLOOKUP(#REF!,#REF!,3,FALSE)</f>
        <v>#REF!</v>
      </c>
      <c r="G202" s="30"/>
      <c r="H202" s="66"/>
      <c r="I202" s="37"/>
      <c r="J202" s="37"/>
      <c r="K202" s="66"/>
      <c r="L202" s="66"/>
      <c r="M202" s="228" t="e">
        <f>VLOOKUP(#REF!,#REF!,3,FALSE)</f>
        <v>#REF!</v>
      </c>
      <c r="N202" s="228" t="e">
        <f>VLOOKUP(#REF!,#REF!,3,FALSE)</f>
        <v>#REF!</v>
      </c>
      <c r="O202" s="193" t="e">
        <f t="shared" si="37"/>
        <v>#REF!</v>
      </c>
    </row>
    <row r="203" spans="1:15" ht="14.25" customHeight="1" outlineLevel="1">
      <c r="A203" s="14"/>
      <c r="B203" s="14"/>
      <c r="C203" s="14"/>
      <c r="D203" s="14"/>
      <c r="E203" s="14"/>
      <c r="F203" s="14"/>
      <c r="G203" s="14"/>
      <c r="H203" s="14"/>
      <c r="I203" s="14"/>
      <c r="J203" s="14"/>
      <c r="K203" s="14"/>
      <c r="L203" s="14"/>
      <c r="M203" s="193"/>
      <c r="N203" s="193"/>
      <c r="O203" s="193" t="e">
        <f t="shared" si="37"/>
        <v>#REF!</v>
      </c>
    </row>
    <row r="204" spans="1:15" ht="14.25" customHeight="1" outlineLevel="1">
      <c r="A204" s="1646" t="e">
        <f>VLOOKUP(#REF!,#REF!,3,FALSE)</f>
        <v>#REF!</v>
      </c>
      <c r="B204" s="1646"/>
      <c r="C204" s="1646"/>
      <c r="D204" s="20"/>
      <c r="E204" s="15"/>
      <c r="F204" s="34"/>
      <c r="G204" s="21">
        <f t="shared" ref="G204:L204" si="58">SUM(G202:G203)</f>
        <v>0</v>
      </c>
      <c r="H204" s="21">
        <f t="shared" si="58"/>
        <v>0</v>
      </c>
      <c r="I204" s="21">
        <f t="shared" si="58"/>
        <v>0</v>
      </c>
      <c r="J204" s="21">
        <f t="shared" si="58"/>
        <v>0</v>
      </c>
      <c r="K204" s="21">
        <f t="shared" si="58"/>
        <v>0</v>
      </c>
      <c r="L204" s="21">
        <f t="shared" si="58"/>
        <v>0</v>
      </c>
      <c r="M204" s="193"/>
      <c r="N204" s="193"/>
      <c r="O204" s="193" t="e">
        <f t="shared" si="37"/>
        <v>#REF!</v>
      </c>
    </row>
    <row r="205" spans="1:15" ht="14.25" customHeight="1" outlineLevel="1">
      <c r="A205" s="1646" t="e">
        <f>VLOOKUP(#REF!,#REF!,3,FALSE)</f>
        <v>#REF!</v>
      </c>
      <c r="B205" s="1646"/>
      <c r="C205" s="1646"/>
      <c r="D205" s="20"/>
      <c r="E205" s="15"/>
      <c r="F205" s="34"/>
      <c r="G205" s="21"/>
      <c r="H205" s="15"/>
      <c r="I205" s="15"/>
      <c r="J205" s="15"/>
      <c r="K205" s="15"/>
      <c r="L205" s="15"/>
      <c r="M205" s="193"/>
      <c r="N205" s="193"/>
      <c r="O205" s="193" t="e">
        <f t="shared" si="37"/>
        <v>#REF!</v>
      </c>
    </row>
    <row r="206" spans="1:15" ht="14.25" customHeight="1" outlineLevel="1">
      <c r="A206" s="18"/>
      <c r="B206" s="33"/>
      <c r="C206" s="19"/>
      <c r="D206" s="29" t="e">
        <f>VLOOKUP(#REF!,#REF!,3,FALSE)</f>
        <v>#REF!</v>
      </c>
      <c r="E206" s="15"/>
      <c r="F206" s="27" t="e">
        <f>VLOOKUP(#REF!,#REF!,3,FALSE)</f>
        <v>#REF!</v>
      </c>
      <c r="G206" s="21"/>
      <c r="H206" s="15"/>
      <c r="I206" s="15"/>
      <c r="J206" s="15"/>
      <c r="K206" s="15"/>
      <c r="L206" s="15"/>
      <c r="M206" s="228" t="e">
        <f>VLOOKUP(#REF!,#REF!,3,FALSE)</f>
        <v>#REF!</v>
      </c>
      <c r="N206" s="228" t="e">
        <f>VLOOKUP(#REF!,#REF!,3,FALSE)</f>
        <v>#REF!</v>
      </c>
      <c r="O206" s="193" t="e">
        <f t="shared" si="37"/>
        <v>#REF!</v>
      </c>
    </row>
    <row r="207" spans="1:15" ht="14.25" customHeight="1" outlineLevel="1">
      <c r="A207" s="159"/>
      <c r="B207" s="160"/>
      <c r="C207" s="161"/>
      <c r="D207" s="29"/>
      <c r="E207" s="30"/>
      <c r="F207" s="27"/>
      <c r="G207" s="37"/>
      <c r="H207" s="30"/>
      <c r="I207" s="30"/>
      <c r="J207" s="30"/>
      <c r="K207" s="30"/>
      <c r="L207" s="30"/>
      <c r="M207" s="193"/>
      <c r="N207" s="193"/>
      <c r="O207" s="193" t="e">
        <f t="shared" si="37"/>
        <v>#REF!</v>
      </c>
    </row>
    <row r="208" spans="1:15" ht="15.75" customHeight="1" outlineLevel="1">
      <c r="A208" s="1646" t="e">
        <f>VLOOKUP(#REF!,#REF!,3,FALSE)</f>
        <v>#REF!</v>
      </c>
      <c r="B208" s="1646"/>
      <c r="C208" s="1646"/>
      <c r="D208" s="35"/>
      <c r="E208" s="30"/>
      <c r="F208" s="36"/>
      <c r="G208" s="37">
        <f t="shared" ref="G208:L208" si="59">SUM(G206:G207)</f>
        <v>0</v>
      </c>
      <c r="H208" s="37">
        <f t="shared" si="59"/>
        <v>0</v>
      </c>
      <c r="I208" s="37">
        <f t="shared" si="59"/>
        <v>0</v>
      </c>
      <c r="J208" s="37">
        <f t="shared" si="59"/>
        <v>0</v>
      </c>
      <c r="K208" s="37">
        <f t="shared" si="59"/>
        <v>0</v>
      </c>
      <c r="L208" s="37">
        <f t="shared" si="59"/>
        <v>0</v>
      </c>
      <c r="M208" s="193"/>
      <c r="N208" s="193"/>
      <c r="O208" s="193" t="e">
        <f t="shared" si="37"/>
        <v>#REF!</v>
      </c>
    </row>
    <row r="209" spans="1:15" ht="54.75" customHeight="1" outlineLevel="1">
      <c r="A209" s="207"/>
      <c r="B209" s="226" t="e">
        <f>VLOOKUP(#REF!,#REF!,3,FALSE)</f>
        <v>#REF!</v>
      </c>
      <c r="C209" s="208" t="e">
        <f>A200</f>
        <v>#REF!</v>
      </c>
      <c r="D209" s="209"/>
      <c r="E209" s="210"/>
      <c r="F209" s="205"/>
      <c r="G209" s="152">
        <f t="shared" ref="G209:L209" si="60">G208+G204</f>
        <v>0</v>
      </c>
      <c r="H209" s="152">
        <f t="shared" si="60"/>
        <v>0</v>
      </c>
      <c r="I209" s="152">
        <f t="shared" si="60"/>
        <v>0</v>
      </c>
      <c r="J209" s="152">
        <f t="shared" si="60"/>
        <v>0</v>
      </c>
      <c r="K209" s="152">
        <f t="shared" si="60"/>
        <v>0</v>
      </c>
      <c r="L209" s="152">
        <f t="shared" si="60"/>
        <v>0</v>
      </c>
      <c r="M209" s="217"/>
      <c r="N209" s="206"/>
      <c r="O209" s="206" t="e">
        <f t="shared" si="37"/>
        <v>#REF!</v>
      </c>
    </row>
    <row r="210" spans="1:15" ht="18.75" customHeight="1" outlineLevel="1">
      <c r="A210" s="1657"/>
      <c r="B210" s="1658"/>
      <c r="C210" s="1658"/>
      <c r="D210" s="147"/>
      <c r="E210" s="225"/>
      <c r="F210" s="184"/>
      <c r="G210" s="149"/>
      <c r="H210" s="149"/>
      <c r="I210" s="149"/>
      <c r="J210" s="149"/>
      <c r="K210" s="149"/>
      <c r="L210" s="149"/>
      <c r="M210" s="141"/>
      <c r="N210" s="193"/>
      <c r="O210" s="193" t="e">
        <f t="shared" si="37"/>
        <v>#REF!</v>
      </c>
    </row>
    <row r="211" spans="1:15" ht="17.25" customHeight="1">
      <c r="A211" s="1644" t="e">
        <f>VLOOKUP(#REF!,#REF!,3,FALSE)</f>
        <v>#REF!</v>
      </c>
      <c r="B211" s="1644"/>
      <c r="C211" s="1645"/>
      <c r="D211" s="185"/>
      <c r="E211" s="185"/>
      <c r="F211" s="185"/>
      <c r="G211" s="186">
        <f t="shared" ref="G211:L211" si="61">G220</f>
        <v>0</v>
      </c>
      <c r="H211" s="186">
        <f t="shared" si="61"/>
        <v>0</v>
      </c>
      <c r="I211" s="186">
        <f t="shared" si="61"/>
        <v>0</v>
      </c>
      <c r="J211" s="186">
        <f t="shared" si="61"/>
        <v>0</v>
      </c>
      <c r="K211" s="186">
        <f t="shared" si="61"/>
        <v>0</v>
      </c>
      <c r="L211" s="186">
        <f t="shared" si="61"/>
        <v>0</v>
      </c>
      <c r="M211" s="196"/>
      <c r="N211" s="193"/>
      <c r="O211" s="193"/>
    </row>
    <row r="212" spans="1:15" ht="17.25" customHeight="1" outlineLevel="1">
      <c r="A212" s="1646" t="e">
        <f>VLOOKUP(#REF!,#REF!,3,FALSE)</f>
        <v>#REF!</v>
      </c>
      <c r="B212" s="1646"/>
      <c r="C212" s="1646"/>
      <c r="D212" s="192"/>
      <c r="E212" s="192"/>
      <c r="F212" s="192"/>
      <c r="G212" s="192"/>
      <c r="H212" s="192"/>
      <c r="I212" s="192"/>
      <c r="J212" s="192"/>
      <c r="K212" s="192"/>
      <c r="L212" s="192"/>
      <c r="M212" s="216"/>
      <c r="N212" s="193"/>
      <c r="O212" s="193"/>
    </row>
    <row r="213" spans="1:15" ht="30.75" customHeight="1" outlineLevel="1">
      <c r="A213" s="145"/>
      <c r="B213" s="117"/>
      <c r="C213" s="65" t="s">
        <v>281</v>
      </c>
      <c r="D213" s="29" t="e">
        <f>VLOOKUP(#REF!,#REF!,3,FALSE)</f>
        <v>#REF!</v>
      </c>
      <c r="E213" s="118"/>
      <c r="F213" s="27" t="e">
        <f>VLOOKUP(#REF!,#REF!,3,FALSE)</f>
        <v>#REF!</v>
      </c>
      <c r="G213" s="30"/>
      <c r="H213" s="66"/>
      <c r="I213" s="37"/>
      <c r="J213" s="37"/>
      <c r="K213" s="66"/>
      <c r="L213" s="66"/>
      <c r="M213" s="228" t="e">
        <f>VLOOKUP(#REF!,#REF!,3,FALSE)</f>
        <v>#REF!</v>
      </c>
      <c r="N213" s="228" t="e">
        <f>VLOOKUP(#REF!,#REF!,3,FALSE)</f>
        <v>#REF!</v>
      </c>
      <c r="O213" s="193" t="e">
        <f t="shared" ref="O213:O276" si="62">IF(B213=$B$17,1,0)</f>
        <v>#REF!</v>
      </c>
    </row>
    <row r="214" spans="1:15" ht="15.75" customHeight="1" outlineLevel="1">
      <c r="A214" s="14"/>
      <c r="B214" s="14"/>
      <c r="C214" s="14"/>
      <c r="D214" s="14"/>
      <c r="E214" s="14"/>
      <c r="F214" s="14"/>
      <c r="G214" s="14"/>
      <c r="H214" s="14"/>
      <c r="I214" s="14"/>
      <c r="J214" s="14"/>
      <c r="K214" s="14"/>
      <c r="L214" s="14"/>
      <c r="M214" s="193"/>
      <c r="N214" s="193"/>
      <c r="O214" s="193" t="e">
        <f t="shared" si="62"/>
        <v>#REF!</v>
      </c>
    </row>
    <row r="215" spans="1:15" ht="15.75" customHeight="1" outlineLevel="1">
      <c r="A215" s="1646" t="e">
        <f>VLOOKUP(#REF!,#REF!,3,FALSE)</f>
        <v>#REF!</v>
      </c>
      <c r="B215" s="1646"/>
      <c r="C215" s="1646"/>
      <c r="D215" s="20"/>
      <c r="E215" s="15"/>
      <c r="F215" s="34"/>
      <c r="G215" s="21">
        <f t="shared" ref="G215:L215" si="63">SUM(G213:G214)</f>
        <v>0</v>
      </c>
      <c r="H215" s="21">
        <f t="shared" si="63"/>
        <v>0</v>
      </c>
      <c r="I215" s="21">
        <f t="shared" si="63"/>
        <v>0</v>
      </c>
      <c r="J215" s="21">
        <f t="shared" si="63"/>
        <v>0</v>
      </c>
      <c r="K215" s="21">
        <f t="shared" si="63"/>
        <v>0</v>
      </c>
      <c r="L215" s="21">
        <f t="shared" si="63"/>
        <v>0</v>
      </c>
      <c r="M215" s="193"/>
      <c r="N215" s="193"/>
      <c r="O215" s="193" t="e">
        <f t="shared" si="62"/>
        <v>#REF!</v>
      </c>
    </row>
    <row r="216" spans="1:15" ht="15.75" customHeight="1" outlineLevel="1">
      <c r="A216" s="1646" t="e">
        <f>VLOOKUP(#REF!,#REF!,3,FALSE)</f>
        <v>#REF!</v>
      </c>
      <c r="B216" s="1646"/>
      <c r="C216" s="1646"/>
      <c r="D216" s="20"/>
      <c r="E216" s="15"/>
      <c r="F216" s="34"/>
      <c r="G216" s="21"/>
      <c r="H216" s="15"/>
      <c r="I216" s="15"/>
      <c r="J216" s="15"/>
      <c r="K216" s="15"/>
      <c r="L216" s="15"/>
      <c r="M216" s="193"/>
      <c r="N216" s="193"/>
      <c r="O216" s="193" t="e">
        <f t="shared" si="62"/>
        <v>#REF!</v>
      </c>
    </row>
    <row r="217" spans="1:15" ht="15.75" customHeight="1" outlineLevel="1">
      <c r="A217" s="18"/>
      <c r="B217" s="33"/>
      <c r="C217" s="19"/>
      <c r="D217" s="29" t="e">
        <f>VLOOKUP(#REF!,#REF!,3,FALSE)</f>
        <v>#REF!</v>
      </c>
      <c r="E217" s="15"/>
      <c r="F217" s="27" t="e">
        <f>VLOOKUP(#REF!,#REF!,3,FALSE)</f>
        <v>#REF!</v>
      </c>
      <c r="G217" s="21"/>
      <c r="H217" s="15"/>
      <c r="I217" s="15"/>
      <c r="J217" s="15"/>
      <c r="K217" s="15"/>
      <c r="L217" s="15"/>
      <c r="M217" s="228" t="e">
        <f>VLOOKUP(#REF!,#REF!,3,FALSE)</f>
        <v>#REF!</v>
      </c>
      <c r="N217" s="228" t="e">
        <f>VLOOKUP(#REF!,#REF!,3,FALSE)</f>
        <v>#REF!</v>
      </c>
      <c r="O217" s="193" t="e">
        <f t="shared" si="62"/>
        <v>#REF!</v>
      </c>
    </row>
    <row r="218" spans="1:15" ht="15.75" customHeight="1" outlineLevel="1">
      <c r="A218" s="159"/>
      <c r="B218" s="160"/>
      <c r="C218" s="161"/>
      <c r="D218" s="29"/>
      <c r="E218" s="30"/>
      <c r="F218" s="27"/>
      <c r="G218" s="37"/>
      <c r="H218" s="30"/>
      <c r="I218" s="30"/>
      <c r="J218" s="30"/>
      <c r="K218" s="30"/>
      <c r="L218" s="30"/>
      <c r="M218" s="193"/>
      <c r="N218" s="193"/>
      <c r="O218" s="193" t="e">
        <f t="shared" si="62"/>
        <v>#REF!</v>
      </c>
    </row>
    <row r="219" spans="1:15" ht="15.75" customHeight="1" outlineLevel="1">
      <c r="A219" s="1646" t="e">
        <f>VLOOKUP(#REF!,#REF!,3,FALSE)</f>
        <v>#REF!</v>
      </c>
      <c r="B219" s="1646"/>
      <c r="C219" s="1646"/>
      <c r="D219" s="35"/>
      <c r="E219" s="30"/>
      <c r="F219" s="36"/>
      <c r="G219" s="37">
        <f t="shared" ref="G219:L219" si="64">SUM(G217:G218)</f>
        <v>0</v>
      </c>
      <c r="H219" s="37">
        <f t="shared" si="64"/>
        <v>0</v>
      </c>
      <c r="I219" s="37">
        <f t="shared" si="64"/>
        <v>0</v>
      </c>
      <c r="J219" s="37">
        <f t="shared" si="64"/>
        <v>0</v>
      </c>
      <c r="K219" s="37">
        <f t="shared" si="64"/>
        <v>0</v>
      </c>
      <c r="L219" s="37">
        <f t="shared" si="64"/>
        <v>0</v>
      </c>
      <c r="M219" s="193"/>
      <c r="N219" s="193"/>
      <c r="O219" s="193" t="e">
        <f t="shared" si="62"/>
        <v>#REF!</v>
      </c>
    </row>
    <row r="220" spans="1:15" ht="51.75" customHeight="1" outlineLevel="1">
      <c r="A220" s="207"/>
      <c r="B220" s="226" t="e">
        <f>VLOOKUP(#REF!,#REF!,3,FALSE)</f>
        <v>#REF!</v>
      </c>
      <c r="C220" s="208" t="e">
        <f>A211</f>
        <v>#REF!</v>
      </c>
      <c r="D220" s="209"/>
      <c r="E220" s="210"/>
      <c r="F220" s="205"/>
      <c r="G220" s="152">
        <f t="shared" ref="G220:L220" si="65">G219+G215</f>
        <v>0</v>
      </c>
      <c r="H220" s="152">
        <f t="shared" si="65"/>
        <v>0</v>
      </c>
      <c r="I220" s="152">
        <f t="shared" si="65"/>
        <v>0</v>
      </c>
      <c r="J220" s="152">
        <f t="shared" si="65"/>
        <v>0</v>
      </c>
      <c r="K220" s="152">
        <f t="shared" si="65"/>
        <v>0</v>
      </c>
      <c r="L220" s="152">
        <f t="shared" si="65"/>
        <v>0</v>
      </c>
      <c r="M220" s="217"/>
      <c r="N220" s="206"/>
      <c r="O220" s="206" t="e">
        <f t="shared" si="62"/>
        <v>#REF!</v>
      </c>
    </row>
    <row r="221" spans="1:15" ht="18.75" customHeight="1" outlineLevel="1">
      <c r="A221" s="1657"/>
      <c r="B221" s="1658"/>
      <c r="C221" s="1658"/>
      <c r="D221" s="147"/>
      <c r="E221" s="225"/>
      <c r="F221" s="184"/>
      <c r="G221" s="149"/>
      <c r="H221" s="149"/>
      <c r="I221" s="149"/>
      <c r="J221" s="149"/>
      <c r="K221" s="149"/>
      <c r="L221" s="149"/>
      <c r="M221" s="141"/>
      <c r="N221" s="193"/>
      <c r="O221" s="193" t="e">
        <f t="shared" si="62"/>
        <v>#REF!</v>
      </c>
    </row>
    <row r="222" spans="1:15" ht="17.25" customHeight="1">
      <c r="A222" s="1644" t="e">
        <f>VLOOKUP(#REF!,#REF!,3,FALSE)</f>
        <v>#REF!</v>
      </c>
      <c r="B222" s="1644"/>
      <c r="C222" s="1645"/>
      <c r="D222" s="185"/>
      <c r="E222" s="185"/>
      <c r="F222" s="185"/>
      <c r="G222" s="186">
        <f t="shared" ref="G222:L222" si="66">G231</f>
        <v>0</v>
      </c>
      <c r="H222" s="186">
        <f t="shared" si="66"/>
        <v>0</v>
      </c>
      <c r="I222" s="186">
        <f t="shared" si="66"/>
        <v>0</v>
      </c>
      <c r="J222" s="186">
        <f t="shared" si="66"/>
        <v>0</v>
      </c>
      <c r="K222" s="186">
        <f t="shared" si="66"/>
        <v>0</v>
      </c>
      <c r="L222" s="186">
        <f t="shared" si="66"/>
        <v>0</v>
      </c>
      <c r="M222" s="196"/>
      <c r="N222" s="193"/>
      <c r="O222" s="193"/>
    </row>
    <row r="223" spans="1:15" ht="17.25" customHeight="1" outlineLevel="1">
      <c r="A223" s="1646" t="e">
        <f>VLOOKUP(#REF!,#REF!,3,FALSE)</f>
        <v>#REF!</v>
      </c>
      <c r="B223" s="1646"/>
      <c r="C223" s="1646"/>
      <c r="D223" s="192"/>
      <c r="E223" s="192"/>
      <c r="F223" s="192"/>
      <c r="G223" s="192"/>
      <c r="H223" s="192"/>
      <c r="I223" s="192"/>
      <c r="J223" s="192"/>
      <c r="K223" s="192"/>
      <c r="L223" s="192"/>
      <c r="M223" s="216"/>
      <c r="N223" s="193"/>
      <c r="O223" s="193"/>
    </row>
    <row r="224" spans="1:15" ht="30.75" customHeight="1" outlineLevel="1">
      <c r="A224" s="145"/>
      <c r="B224" s="117"/>
      <c r="C224" s="65" t="s">
        <v>281</v>
      </c>
      <c r="D224" s="29" t="e">
        <f>VLOOKUP(#REF!,#REF!,3,FALSE)</f>
        <v>#REF!</v>
      </c>
      <c r="E224" s="118"/>
      <c r="F224" s="27" t="e">
        <f>VLOOKUP(#REF!,#REF!,3,FALSE)</f>
        <v>#REF!</v>
      </c>
      <c r="G224" s="30"/>
      <c r="H224" s="66"/>
      <c r="I224" s="37"/>
      <c r="J224" s="37"/>
      <c r="K224" s="66"/>
      <c r="L224" s="66"/>
      <c r="M224" s="228" t="e">
        <f>VLOOKUP(#REF!,#REF!,3,FALSE)</f>
        <v>#REF!</v>
      </c>
      <c r="N224" s="228" t="e">
        <f>VLOOKUP(#REF!,#REF!,3,FALSE)</f>
        <v>#REF!</v>
      </c>
      <c r="O224" s="193" t="e">
        <f t="shared" si="62"/>
        <v>#REF!</v>
      </c>
    </row>
    <row r="225" spans="1:15" ht="20.25" customHeight="1" outlineLevel="1">
      <c r="A225" s="14"/>
      <c r="B225" s="14"/>
      <c r="C225" s="14"/>
      <c r="D225" s="14"/>
      <c r="E225" s="14"/>
      <c r="F225" s="14"/>
      <c r="G225" s="14"/>
      <c r="H225" s="14"/>
      <c r="I225" s="14"/>
      <c r="J225" s="14"/>
      <c r="K225" s="14"/>
      <c r="L225" s="14"/>
      <c r="M225" s="193"/>
      <c r="N225" s="193"/>
      <c r="O225" s="193" t="e">
        <f t="shared" si="62"/>
        <v>#REF!</v>
      </c>
    </row>
    <row r="226" spans="1:15" ht="20.25" customHeight="1" outlineLevel="1">
      <c r="A226" s="1646" t="e">
        <f>VLOOKUP(#REF!,#REF!,3,FALSE)</f>
        <v>#REF!</v>
      </c>
      <c r="B226" s="1646"/>
      <c r="C226" s="1646"/>
      <c r="D226" s="20"/>
      <c r="E226" s="15"/>
      <c r="F226" s="34"/>
      <c r="G226" s="21">
        <f t="shared" ref="G226:L226" si="67">SUM(G224:G225)</f>
        <v>0</v>
      </c>
      <c r="H226" s="21">
        <f t="shared" si="67"/>
        <v>0</v>
      </c>
      <c r="I226" s="21">
        <f t="shared" si="67"/>
        <v>0</v>
      </c>
      <c r="J226" s="21">
        <f t="shared" si="67"/>
        <v>0</v>
      </c>
      <c r="K226" s="21">
        <f t="shared" si="67"/>
        <v>0</v>
      </c>
      <c r="L226" s="21">
        <f t="shared" si="67"/>
        <v>0</v>
      </c>
      <c r="M226" s="193"/>
      <c r="N226" s="193"/>
      <c r="O226" s="193" t="e">
        <f t="shared" si="62"/>
        <v>#REF!</v>
      </c>
    </row>
    <row r="227" spans="1:15" ht="20.25" customHeight="1" outlineLevel="1">
      <c r="A227" s="1646" t="e">
        <f>VLOOKUP(#REF!,#REF!,3,FALSE)</f>
        <v>#REF!</v>
      </c>
      <c r="B227" s="1646"/>
      <c r="C227" s="1646"/>
      <c r="D227" s="20"/>
      <c r="E227" s="15"/>
      <c r="F227" s="34"/>
      <c r="G227" s="21"/>
      <c r="H227" s="15"/>
      <c r="I227" s="15"/>
      <c r="J227" s="15"/>
      <c r="K227" s="15"/>
      <c r="L227" s="15"/>
      <c r="M227" s="193"/>
      <c r="N227" s="193"/>
      <c r="O227" s="193" t="e">
        <f t="shared" si="62"/>
        <v>#REF!</v>
      </c>
    </row>
    <row r="228" spans="1:15" ht="20.25" customHeight="1" outlineLevel="1">
      <c r="A228" s="18"/>
      <c r="B228" s="33"/>
      <c r="C228" s="19"/>
      <c r="D228" s="29" t="e">
        <f>VLOOKUP(#REF!,#REF!,3,FALSE)</f>
        <v>#REF!</v>
      </c>
      <c r="E228" s="15"/>
      <c r="F228" s="27" t="e">
        <f>VLOOKUP(#REF!,#REF!,3,FALSE)</f>
        <v>#REF!</v>
      </c>
      <c r="G228" s="21"/>
      <c r="H228" s="15"/>
      <c r="I228" s="15"/>
      <c r="J228" s="15"/>
      <c r="K228" s="15"/>
      <c r="L228" s="15"/>
      <c r="M228" s="228" t="e">
        <f>VLOOKUP(#REF!,#REF!,3,FALSE)</f>
        <v>#REF!</v>
      </c>
      <c r="N228" s="228" t="e">
        <f>VLOOKUP(#REF!,#REF!,3,FALSE)</f>
        <v>#REF!</v>
      </c>
      <c r="O228" s="193" t="e">
        <f t="shared" si="62"/>
        <v>#REF!</v>
      </c>
    </row>
    <row r="229" spans="1:15" ht="20.25" customHeight="1" outlineLevel="1">
      <c r="A229" s="159"/>
      <c r="B229" s="160"/>
      <c r="C229" s="161"/>
      <c r="D229" s="29"/>
      <c r="E229" s="30"/>
      <c r="F229" s="27"/>
      <c r="G229" s="37"/>
      <c r="H229" s="30"/>
      <c r="I229" s="30"/>
      <c r="J229" s="30"/>
      <c r="K229" s="30"/>
      <c r="L229" s="30"/>
      <c r="M229" s="193"/>
      <c r="N229" s="193"/>
      <c r="O229" s="193" t="e">
        <f t="shared" si="62"/>
        <v>#REF!</v>
      </c>
    </row>
    <row r="230" spans="1:15" ht="15.75" customHeight="1" outlineLevel="1">
      <c r="A230" s="1646" t="e">
        <f>VLOOKUP(#REF!,#REF!,3,FALSE)</f>
        <v>#REF!</v>
      </c>
      <c r="B230" s="1646"/>
      <c r="C230" s="1646"/>
      <c r="D230" s="35"/>
      <c r="E230" s="30"/>
      <c r="F230" s="36"/>
      <c r="G230" s="37">
        <f t="shared" ref="G230:L230" si="68">SUM(G228:G229)</f>
        <v>0</v>
      </c>
      <c r="H230" s="37">
        <f t="shared" si="68"/>
        <v>0</v>
      </c>
      <c r="I230" s="37">
        <f t="shared" si="68"/>
        <v>0</v>
      </c>
      <c r="J230" s="37">
        <f t="shared" si="68"/>
        <v>0</v>
      </c>
      <c r="K230" s="37">
        <f t="shared" si="68"/>
        <v>0</v>
      </c>
      <c r="L230" s="37">
        <f t="shared" si="68"/>
        <v>0</v>
      </c>
      <c r="M230" s="193"/>
      <c r="N230" s="193"/>
      <c r="O230" s="193" t="e">
        <f t="shared" si="62"/>
        <v>#REF!</v>
      </c>
    </row>
    <row r="231" spans="1:15" ht="50.25" customHeight="1" outlineLevel="1">
      <c r="A231" s="207"/>
      <c r="B231" s="226" t="e">
        <f>VLOOKUP(#REF!,#REF!,3,FALSE)</f>
        <v>#REF!</v>
      </c>
      <c r="C231" s="208" t="e">
        <f>A222</f>
        <v>#REF!</v>
      </c>
      <c r="D231" s="209"/>
      <c r="E231" s="210"/>
      <c r="F231" s="205"/>
      <c r="G231" s="152">
        <f t="shared" ref="G231:L231" si="69">G230+G226</f>
        <v>0</v>
      </c>
      <c r="H231" s="152">
        <f t="shared" si="69"/>
        <v>0</v>
      </c>
      <c r="I231" s="152">
        <f t="shared" si="69"/>
        <v>0</v>
      </c>
      <c r="J231" s="152">
        <f t="shared" si="69"/>
        <v>0</v>
      </c>
      <c r="K231" s="152">
        <f t="shared" si="69"/>
        <v>0</v>
      </c>
      <c r="L231" s="152">
        <f t="shared" si="69"/>
        <v>0</v>
      </c>
      <c r="M231" s="217"/>
      <c r="N231" s="206"/>
      <c r="O231" s="206" t="e">
        <f t="shared" si="62"/>
        <v>#REF!</v>
      </c>
    </row>
    <row r="232" spans="1:15" ht="18.75" customHeight="1" outlineLevel="1">
      <c r="A232" s="1657"/>
      <c r="B232" s="1658"/>
      <c r="C232" s="1658"/>
      <c r="D232" s="147"/>
      <c r="E232" s="225"/>
      <c r="F232" s="184"/>
      <c r="G232" s="149"/>
      <c r="H232" s="149"/>
      <c r="I232" s="149"/>
      <c r="J232" s="149"/>
      <c r="K232" s="149"/>
      <c r="L232" s="149"/>
      <c r="M232" s="141"/>
      <c r="N232" s="193"/>
      <c r="O232" s="193" t="e">
        <f t="shared" si="62"/>
        <v>#REF!</v>
      </c>
    </row>
    <row r="233" spans="1:15" ht="17.25" customHeight="1">
      <c r="A233" s="1644" t="e">
        <f>VLOOKUP(#REF!,#REF!,3,FALSE)</f>
        <v>#REF!</v>
      </c>
      <c r="B233" s="1644"/>
      <c r="C233" s="1645"/>
      <c r="D233" s="185"/>
      <c r="E233" s="185"/>
      <c r="F233" s="185"/>
      <c r="G233" s="186">
        <f t="shared" ref="G233:L233" si="70">G242</f>
        <v>0</v>
      </c>
      <c r="H233" s="186">
        <f t="shared" si="70"/>
        <v>0</v>
      </c>
      <c r="I233" s="186">
        <f t="shared" si="70"/>
        <v>0</v>
      </c>
      <c r="J233" s="186">
        <f t="shared" si="70"/>
        <v>0</v>
      </c>
      <c r="K233" s="186">
        <f t="shared" si="70"/>
        <v>0</v>
      </c>
      <c r="L233" s="186">
        <f t="shared" si="70"/>
        <v>0</v>
      </c>
      <c r="M233" s="196"/>
      <c r="N233" s="193"/>
      <c r="O233" s="193"/>
    </row>
    <row r="234" spans="1:15" ht="17.25" customHeight="1" outlineLevel="1">
      <c r="A234" s="1646" t="e">
        <f>VLOOKUP(#REF!,#REF!,3,FALSE)</f>
        <v>#REF!</v>
      </c>
      <c r="B234" s="1646"/>
      <c r="C234" s="1646"/>
      <c r="D234" s="192"/>
      <c r="E234" s="192"/>
      <c r="F234" s="192"/>
      <c r="G234" s="192"/>
      <c r="H234" s="192"/>
      <c r="I234" s="192"/>
      <c r="J234" s="192"/>
      <c r="K234" s="192"/>
      <c r="L234" s="192"/>
      <c r="M234" s="216"/>
      <c r="N234" s="193"/>
      <c r="O234" s="193"/>
    </row>
    <row r="235" spans="1:15" ht="30.75" customHeight="1" outlineLevel="1">
      <c r="A235" s="145"/>
      <c r="B235" s="117"/>
      <c r="C235" s="65" t="s">
        <v>281</v>
      </c>
      <c r="D235" s="29" t="e">
        <f>VLOOKUP(#REF!,#REF!,3,FALSE)</f>
        <v>#REF!</v>
      </c>
      <c r="E235" s="118"/>
      <c r="F235" s="27" t="e">
        <f>VLOOKUP(#REF!,#REF!,3,FALSE)</f>
        <v>#REF!</v>
      </c>
      <c r="G235" s="30"/>
      <c r="H235" s="66"/>
      <c r="I235" s="37"/>
      <c r="J235" s="37"/>
      <c r="K235" s="66"/>
      <c r="L235" s="66"/>
      <c r="M235" s="228" t="e">
        <f>VLOOKUP(#REF!,#REF!,3,FALSE)</f>
        <v>#REF!</v>
      </c>
      <c r="N235" s="228" t="e">
        <f>VLOOKUP(#REF!,#REF!,3,FALSE)</f>
        <v>#REF!</v>
      </c>
      <c r="O235" s="193" t="e">
        <f t="shared" si="62"/>
        <v>#REF!</v>
      </c>
    </row>
    <row r="236" spans="1:15" ht="21.75" customHeight="1" outlineLevel="1">
      <c r="A236" s="14"/>
      <c r="B236" s="14"/>
      <c r="C236" s="14"/>
      <c r="D236" s="14"/>
      <c r="E236" s="14"/>
      <c r="F236" s="14"/>
      <c r="G236" s="14"/>
      <c r="H236" s="14"/>
      <c r="I236" s="14"/>
      <c r="J236" s="14"/>
      <c r="K236" s="14"/>
      <c r="L236" s="14"/>
      <c r="M236" s="193"/>
      <c r="N236" s="193"/>
      <c r="O236" s="193" t="e">
        <f t="shared" si="62"/>
        <v>#REF!</v>
      </c>
    </row>
    <row r="237" spans="1:15" ht="21.75" customHeight="1" outlineLevel="1">
      <c r="A237" s="1646" t="e">
        <f>VLOOKUP(#REF!,#REF!,3,FALSE)</f>
        <v>#REF!</v>
      </c>
      <c r="B237" s="1646"/>
      <c r="C237" s="1646"/>
      <c r="D237" s="20"/>
      <c r="E237" s="15"/>
      <c r="F237" s="34"/>
      <c r="G237" s="21">
        <f t="shared" ref="G237:L237" si="71">SUM(G235:G236)</f>
        <v>0</v>
      </c>
      <c r="H237" s="21">
        <f t="shared" si="71"/>
        <v>0</v>
      </c>
      <c r="I237" s="21">
        <f t="shared" si="71"/>
        <v>0</v>
      </c>
      <c r="J237" s="21">
        <f t="shared" si="71"/>
        <v>0</v>
      </c>
      <c r="K237" s="21">
        <f t="shared" si="71"/>
        <v>0</v>
      </c>
      <c r="L237" s="21">
        <f t="shared" si="71"/>
        <v>0</v>
      </c>
      <c r="M237" s="193"/>
      <c r="N237" s="193"/>
      <c r="O237" s="193" t="e">
        <f t="shared" si="62"/>
        <v>#REF!</v>
      </c>
    </row>
    <row r="238" spans="1:15" ht="21.75" customHeight="1" outlineLevel="1">
      <c r="A238" s="1646" t="e">
        <f>VLOOKUP(#REF!,#REF!,3,FALSE)</f>
        <v>#REF!</v>
      </c>
      <c r="B238" s="1646"/>
      <c r="C238" s="1646"/>
      <c r="D238" s="20"/>
      <c r="E238" s="15"/>
      <c r="F238" s="34"/>
      <c r="G238" s="21"/>
      <c r="H238" s="15"/>
      <c r="I238" s="15"/>
      <c r="J238" s="15"/>
      <c r="K238" s="15"/>
      <c r="L238" s="15"/>
      <c r="M238" s="193"/>
      <c r="N238" s="193"/>
      <c r="O238" s="193" t="e">
        <f t="shared" si="62"/>
        <v>#REF!</v>
      </c>
    </row>
    <row r="239" spans="1:15" ht="21.75" customHeight="1" outlineLevel="1">
      <c r="A239" s="18"/>
      <c r="B239" s="33"/>
      <c r="C239" s="19"/>
      <c r="D239" s="29" t="e">
        <f>VLOOKUP(#REF!,#REF!,3,FALSE)</f>
        <v>#REF!</v>
      </c>
      <c r="E239" s="15"/>
      <c r="F239" s="27" t="e">
        <f>VLOOKUP(#REF!,#REF!,3,FALSE)</f>
        <v>#REF!</v>
      </c>
      <c r="G239" s="21"/>
      <c r="H239" s="15"/>
      <c r="I239" s="15"/>
      <c r="J239" s="15"/>
      <c r="K239" s="15"/>
      <c r="L239" s="15"/>
      <c r="M239" s="228" t="e">
        <f>VLOOKUP(#REF!,#REF!,3,FALSE)</f>
        <v>#REF!</v>
      </c>
      <c r="N239" s="228" t="e">
        <f>VLOOKUP(#REF!,#REF!,3,FALSE)</f>
        <v>#REF!</v>
      </c>
      <c r="O239" s="193" t="e">
        <f t="shared" si="62"/>
        <v>#REF!</v>
      </c>
    </row>
    <row r="240" spans="1:15" ht="21.75" customHeight="1" outlineLevel="1">
      <c r="A240" s="159"/>
      <c r="B240" s="160"/>
      <c r="C240" s="161"/>
      <c r="D240" s="29"/>
      <c r="E240" s="30"/>
      <c r="F240" s="27"/>
      <c r="G240" s="37"/>
      <c r="H240" s="30"/>
      <c r="I240" s="30"/>
      <c r="J240" s="30"/>
      <c r="K240" s="30"/>
      <c r="L240" s="30"/>
      <c r="M240" s="193"/>
      <c r="N240" s="193"/>
      <c r="O240" s="193" t="e">
        <f t="shared" si="62"/>
        <v>#REF!</v>
      </c>
    </row>
    <row r="241" spans="1:15" ht="15.75" customHeight="1" outlineLevel="1">
      <c r="A241" s="1646" t="e">
        <f>VLOOKUP(#REF!,#REF!,3,FALSE)</f>
        <v>#REF!</v>
      </c>
      <c r="B241" s="1646"/>
      <c r="C241" s="1646"/>
      <c r="D241" s="35"/>
      <c r="E241" s="30"/>
      <c r="F241" s="36"/>
      <c r="G241" s="37">
        <f t="shared" ref="G241:L241" si="72">SUM(G239:G240)</f>
        <v>0</v>
      </c>
      <c r="H241" s="37">
        <f t="shared" si="72"/>
        <v>0</v>
      </c>
      <c r="I241" s="37">
        <f t="shared" si="72"/>
        <v>0</v>
      </c>
      <c r="J241" s="37">
        <f t="shared" si="72"/>
        <v>0</v>
      </c>
      <c r="K241" s="37">
        <f t="shared" si="72"/>
        <v>0</v>
      </c>
      <c r="L241" s="37">
        <f t="shared" si="72"/>
        <v>0</v>
      </c>
      <c r="M241" s="193"/>
      <c r="N241" s="193"/>
      <c r="O241" s="193" t="e">
        <f t="shared" si="62"/>
        <v>#REF!</v>
      </c>
    </row>
    <row r="242" spans="1:15" ht="51.75" customHeight="1" outlineLevel="1">
      <c r="A242" s="207"/>
      <c r="B242" s="226" t="e">
        <f>VLOOKUP(#REF!,#REF!,3,FALSE)</f>
        <v>#REF!</v>
      </c>
      <c r="C242" s="208" t="e">
        <f>A233</f>
        <v>#REF!</v>
      </c>
      <c r="D242" s="209"/>
      <c r="E242" s="210"/>
      <c r="F242" s="205"/>
      <c r="G242" s="152">
        <f t="shared" ref="G242:L242" si="73">G241+G237</f>
        <v>0</v>
      </c>
      <c r="H242" s="152">
        <f t="shared" si="73"/>
        <v>0</v>
      </c>
      <c r="I242" s="152">
        <f t="shared" si="73"/>
        <v>0</v>
      </c>
      <c r="J242" s="152">
        <f t="shared" si="73"/>
        <v>0</v>
      </c>
      <c r="K242" s="152">
        <f t="shared" si="73"/>
        <v>0</v>
      </c>
      <c r="L242" s="152">
        <f t="shared" si="73"/>
        <v>0</v>
      </c>
      <c r="M242" s="217"/>
      <c r="N242" s="206"/>
      <c r="O242" s="206" t="e">
        <f t="shared" si="62"/>
        <v>#REF!</v>
      </c>
    </row>
    <row r="243" spans="1:15" ht="18.75" customHeight="1" outlineLevel="1">
      <c r="A243" s="1657"/>
      <c r="B243" s="1658"/>
      <c r="C243" s="1658"/>
      <c r="D243" s="147"/>
      <c r="E243" s="225"/>
      <c r="F243" s="184"/>
      <c r="G243" s="149"/>
      <c r="H243" s="149"/>
      <c r="I243" s="149"/>
      <c r="J243" s="149"/>
      <c r="K243" s="149"/>
      <c r="L243" s="149"/>
      <c r="M243" s="141"/>
      <c r="N243" s="193"/>
      <c r="O243" s="193" t="e">
        <f t="shared" si="62"/>
        <v>#REF!</v>
      </c>
    </row>
    <row r="244" spans="1:15" ht="17.25" customHeight="1">
      <c r="A244" s="1644" t="e">
        <f>VLOOKUP(#REF!,#REF!,3,FALSE)</f>
        <v>#REF!</v>
      </c>
      <c r="B244" s="1644"/>
      <c r="C244" s="1645"/>
      <c r="D244" s="185"/>
      <c r="E244" s="185"/>
      <c r="F244" s="185"/>
      <c r="G244" s="186">
        <f t="shared" ref="G244:L244" si="74">G253</f>
        <v>0</v>
      </c>
      <c r="H244" s="186">
        <f t="shared" si="74"/>
        <v>0</v>
      </c>
      <c r="I244" s="186">
        <f t="shared" si="74"/>
        <v>0</v>
      </c>
      <c r="J244" s="186">
        <f t="shared" si="74"/>
        <v>0</v>
      </c>
      <c r="K244" s="186">
        <f t="shared" si="74"/>
        <v>0</v>
      </c>
      <c r="L244" s="186">
        <f t="shared" si="74"/>
        <v>0</v>
      </c>
      <c r="M244" s="196"/>
      <c r="N244" s="193"/>
      <c r="O244" s="193"/>
    </row>
    <row r="245" spans="1:15" ht="17.25" customHeight="1" outlineLevel="1">
      <c r="A245" s="1646" t="e">
        <f>VLOOKUP(#REF!,#REF!,3,FALSE)</f>
        <v>#REF!</v>
      </c>
      <c r="B245" s="1646"/>
      <c r="C245" s="1646"/>
      <c r="D245" s="192"/>
      <c r="E245" s="192"/>
      <c r="F245" s="192"/>
      <c r="G245" s="192"/>
      <c r="H245" s="192"/>
      <c r="I245" s="192"/>
      <c r="J245" s="192"/>
      <c r="K245" s="192"/>
      <c r="L245" s="192"/>
      <c r="M245" s="216"/>
      <c r="N245" s="193"/>
      <c r="O245" s="193"/>
    </row>
    <row r="246" spans="1:15" ht="30.75" customHeight="1" outlineLevel="1">
      <c r="A246" s="145"/>
      <c r="B246" s="117"/>
      <c r="C246" s="65" t="s">
        <v>281</v>
      </c>
      <c r="D246" s="29" t="e">
        <f>VLOOKUP(#REF!,#REF!,3,FALSE)</f>
        <v>#REF!</v>
      </c>
      <c r="E246" s="118"/>
      <c r="F246" s="27" t="e">
        <f>VLOOKUP(#REF!,#REF!,3,FALSE)</f>
        <v>#REF!</v>
      </c>
      <c r="G246" s="30"/>
      <c r="H246" s="66"/>
      <c r="I246" s="37"/>
      <c r="J246" s="37"/>
      <c r="K246" s="66"/>
      <c r="L246" s="66"/>
      <c r="M246" s="228" t="e">
        <f>VLOOKUP(#REF!,#REF!,3,FALSE)</f>
        <v>#REF!</v>
      </c>
      <c r="N246" s="228" t="e">
        <f>VLOOKUP(#REF!,#REF!,3,FALSE)</f>
        <v>#REF!</v>
      </c>
      <c r="O246" s="193" t="e">
        <f t="shared" si="62"/>
        <v>#REF!</v>
      </c>
    </row>
    <row r="247" spans="1:15" ht="21.75" customHeight="1" outlineLevel="1">
      <c r="A247" s="14"/>
      <c r="B247" s="14"/>
      <c r="C247" s="14"/>
      <c r="D247" s="14"/>
      <c r="E247" s="14"/>
      <c r="F247" s="14"/>
      <c r="G247" s="14"/>
      <c r="H247" s="14"/>
      <c r="I247" s="14"/>
      <c r="J247" s="14"/>
      <c r="K247" s="14"/>
      <c r="L247" s="14"/>
      <c r="M247" s="193"/>
      <c r="N247" s="193"/>
      <c r="O247" s="193" t="e">
        <f t="shared" si="62"/>
        <v>#REF!</v>
      </c>
    </row>
    <row r="248" spans="1:15" ht="21.75" customHeight="1" outlineLevel="1">
      <c r="A248" s="1646" t="e">
        <f>VLOOKUP(#REF!,#REF!,3,FALSE)</f>
        <v>#REF!</v>
      </c>
      <c r="B248" s="1646"/>
      <c r="C248" s="1646"/>
      <c r="D248" s="20"/>
      <c r="E248" s="15"/>
      <c r="F248" s="34"/>
      <c r="G248" s="21">
        <f t="shared" ref="G248:L248" si="75">SUM(G246:G247)</f>
        <v>0</v>
      </c>
      <c r="H248" s="21">
        <f t="shared" si="75"/>
        <v>0</v>
      </c>
      <c r="I248" s="21">
        <f t="shared" si="75"/>
        <v>0</v>
      </c>
      <c r="J248" s="21">
        <f t="shared" si="75"/>
        <v>0</v>
      </c>
      <c r="K248" s="21">
        <f t="shared" si="75"/>
        <v>0</v>
      </c>
      <c r="L248" s="21">
        <f t="shared" si="75"/>
        <v>0</v>
      </c>
      <c r="M248" s="193"/>
      <c r="N248" s="193"/>
      <c r="O248" s="193" t="e">
        <f t="shared" si="62"/>
        <v>#REF!</v>
      </c>
    </row>
    <row r="249" spans="1:15" ht="21.75" customHeight="1" outlineLevel="1">
      <c r="A249" s="1646" t="e">
        <f>VLOOKUP(#REF!,#REF!,3,FALSE)</f>
        <v>#REF!</v>
      </c>
      <c r="B249" s="1646"/>
      <c r="C249" s="1646"/>
      <c r="D249" s="20"/>
      <c r="E249" s="15"/>
      <c r="F249" s="34"/>
      <c r="G249" s="21"/>
      <c r="H249" s="15"/>
      <c r="I249" s="15"/>
      <c r="J249" s="15"/>
      <c r="K249" s="15"/>
      <c r="L249" s="15"/>
      <c r="M249" s="193"/>
      <c r="N249" s="193"/>
      <c r="O249" s="193" t="e">
        <f t="shared" si="62"/>
        <v>#REF!</v>
      </c>
    </row>
    <row r="250" spans="1:15" ht="21.75" customHeight="1" outlineLevel="1">
      <c r="A250" s="18"/>
      <c r="B250" s="33"/>
      <c r="C250" s="19"/>
      <c r="D250" s="29" t="e">
        <f>VLOOKUP(#REF!,#REF!,3,FALSE)</f>
        <v>#REF!</v>
      </c>
      <c r="E250" s="15"/>
      <c r="F250" s="27" t="e">
        <f>VLOOKUP(#REF!,#REF!,3,FALSE)</f>
        <v>#REF!</v>
      </c>
      <c r="G250" s="21"/>
      <c r="H250" s="15"/>
      <c r="I250" s="15"/>
      <c r="J250" s="15"/>
      <c r="K250" s="15"/>
      <c r="L250" s="15"/>
      <c r="M250" s="228" t="e">
        <f>VLOOKUP(#REF!,#REF!,3,FALSE)</f>
        <v>#REF!</v>
      </c>
      <c r="N250" s="228" t="e">
        <f>VLOOKUP(#REF!,#REF!,3,FALSE)</f>
        <v>#REF!</v>
      </c>
      <c r="O250" s="193" t="e">
        <f t="shared" si="62"/>
        <v>#REF!</v>
      </c>
    </row>
    <row r="251" spans="1:15" ht="21.75" customHeight="1" outlineLevel="1">
      <c r="A251" s="159"/>
      <c r="B251" s="160"/>
      <c r="C251" s="161"/>
      <c r="D251" s="29"/>
      <c r="E251" s="30"/>
      <c r="F251" s="27"/>
      <c r="G251" s="37"/>
      <c r="H251" s="30"/>
      <c r="I251" s="30"/>
      <c r="J251" s="30"/>
      <c r="K251" s="30"/>
      <c r="L251" s="30"/>
      <c r="M251" s="193"/>
      <c r="N251" s="193"/>
      <c r="O251" s="193" t="e">
        <f t="shared" si="62"/>
        <v>#REF!</v>
      </c>
    </row>
    <row r="252" spans="1:15" ht="21.75" customHeight="1" outlineLevel="1">
      <c r="A252" s="1646" t="e">
        <f>VLOOKUP(#REF!,#REF!,3,FALSE)</f>
        <v>#REF!</v>
      </c>
      <c r="B252" s="1646"/>
      <c r="C252" s="1646"/>
      <c r="D252" s="35"/>
      <c r="E252" s="30"/>
      <c r="F252" s="36"/>
      <c r="G252" s="37">
        <f t="shared" ref="G252:L252" si="76">SUM(G250:G251)</f>
        <v>0</v>
      </c>
      <c r="H252" s="37">
        <f t="shared" si="76"/>
        <v>0</v>
      </c>
      <c r="I252" s="37">
        <f t="shared" si="76"/>
        <v>0</v>
      </c>
      <c r="J252" s="37">
        <f t="shared" si="76"/>
        <v>0</v>
      </c>
      <c r="K252" s="37">
        <f t="shared" si="76"/>
        <v>0</v>
      </c>
      <c r="L252" s="37">
        <f t="shared" si="76"/>
        <v>0</v>
      </c>
      <c r="M252" s="193"/>
      <c r="N252" s="193"/>
      <c r="O252" s="193" t="e">
        <f t="shared" si="62"/>
        <v>#REF!</v>
      </c>
    </row>
    <row r="253" spans="1:15" ht="48" customHeight="1" outlineLevel="1">
      <c r="A253" s="207"/>
      <c r="B253" s="226" t="e">
        <f>VLOOKUP(#REF!,#REF!,3,FALSE)</f>
        <v>#REF!</v>
      </c>
      <c r="C253" s="208" t="e">
        <f>A244</f>
        <v>#REF!</v>
      </c>
      <c r="D253" s="209"/>
      <c r="E253" s="210"/>
      <c r="F253" s="205"/>
      <c r="G253" s="152">
        <f t="shared" ref="G253:L253" si="77">G252+G248</f>
        <v>0</v>
      </c>
      <c r="H253" s="152">
        <f t="shared" si="77"/>
        <v>0</v>
      </c>
      <c r="I253" s="152">
        <f t="shared" si="77"/>
        <v>0</v>
      </c>
      <c r="J253" s="152">
        <f t="shared" si="77"/>
        <v>0</v>
      </c>
      <c r="K253" s="152">
        <f t="shared" si="77"/>
        <v>0</v>
      </c>
      <c r="L253" s="152">
        <f t="shared" si="77"/>
        <v>0</v>
      </c>
      <c r="M253" s="217"/>
      <c r="N253" s="206"/>
      <c r="O253" s="206" t="e">
        <f t="shared" si="62"/>
        <v>#REF!</v>
      </c>
    </row>
    <row r="254" spans="1:15" ht="18.75" customHeight="1" outlineLevel="1">
      <c r="A254" s="183"/>
      <c r="B254" s="183"/>
      <c r="C254" s="183"/>
      <c r="D254" s="147"/>
      <c r="E254" s="225"/>
      <c r="F254" s="184"/>
      <c r="G254" s="149"/>
      <c r="H254" s="149"/>
      <c r="I254" s="149"/>
      <c r="J254" s="149"/>
      <c r="K254" s="149"/>
      <c r="L254" s="149"/>
      <c r="M254" s="141"/>
      <c r="N254" s="193"/>
      <c r="O254" s="193" t="e">
        <f t="shared" si="62"/>
        <v>#REF!</v>
      </c>
    </row>
    <row r="255" spans="1:15" ht="17.25" customHeight="1">
      <c r="A255" s="1644" t="e">
        <f>VLOOKUP(#REF!,#REF!,3,FALSE)</f>
        <v>#REF!</v>
      </c>
      <c r="B255" s="1644"/>
      <c r="C255" s="1645"/>
      <c r="D255" s="185"/>
      <c r="E255" s="185"/>
      <c r="F255" s="185"/>
      <c r="G255" s="186">
        <f t="shared" ref="G255:L255" si="78">G264</f>
        <v>0</v>
      </c>
      <c r="H255" s="186">
        <f t="shared" si="78"/>
        <v>0</v>
      </c>
      <c r="I255" s="186">
        <f t="shared" si="78"/>
        <v>0</v>
      </c>
      <c r="J255" s="186">
        <f t="shared" si="78"/>
        <v>0</v>
      </c>
      <c r="K255" s="186">
        <f t="shared" si="78"/>
        <v>0</v>
      </c>
      <c r="L255" s="186">
        <f t="shared" si="78"/>
        <v>0</v>
      </c>
      <c r="M255" s="196"/>
      <c r="N255" s="193"/>
      <c r="O255" s="193"/>
    </row>
    <row r="256" spans="1:15" ht="17.25" customHeight="1" outlineLevel="1">
      <c r="A256" s="1646" t="e">
        <f>VLOOKUP(#REF!,#REF!,3,FALSE)</f>
        <v>#REF!</v>
      </c>
      <c r="B256" s="1646"/>
      <c r="C256" s="1646"/>
      <c r="D256" s="192"/>
      <c r="E256" s="192"/>
      <c r="F256" s="192"/>
      <c r="G256" s="192"/>
      <c r="H256" s="192"/>
      <c r="I256" s="192"/>
      <c r="J256" s="192"/>
      <c r="K256" s="192"/>
      <c r="L256" s="192"/>
      <c r="M256" s="216"/>
      <c r="N256" s="193"/>
      <c r="O256" s="193"/>
    </row>
    <row r="257" spans="1:15" ht="30.75" customHeight="1" outlineLevel="1">
      <c r="A257" s="145"/>
      <c r="B257" s="117"/>
      <c r="C257" s="65" t="s">
        <v>281</v>
      </c>
      <c r="D257" s="29" t="e">
        <f>VLOOKUP(#REF!,#REF!,3,FALSE)</f>
        <v>#REF!</v>
      </c>
      <c r="E257" s="118"/>
      <c r="F257" s="27" t="e">
        <f>VLOOKUP(#REF!,#REF!,3,FALSE)</f>
        <v>#REF!</v>
      </c>
      <c r="G257" s="30"/>
      <c r="H257" s="66"/>
      <c r="I257" s="37"/>
      <c r="J257" s="37"/>
      <c r="K257" s="66"/>
      <c r="L257" s="66"/>
      <c r="M257" s="228" t="e">
        <f>VLOOKUP(#REF!,#REF!,3,FALSE)</f>
        <v>#REF!</v>
      </c>
      <c r="N257" s="228" t="e">
        <f>VLOOKUP(#REF!,#REF!,3,FALSE)</f>
        <v>#REF!</v>
      </c>
      <c r="O257" s="193" t="e">
        <f t="shared" si="62"/>
        <v>#REF!</v>
      </c>
    </row>
    <row r="258" spans="1:15" ht="17.25" customHeight="1" outlineLevel="1">
      <c r="A258" s="14"/>
      <c r="B258" s="14"/>
      <c r="C258" s="14"/>
      <c r="D258" s="14"/>
      <c r="E258" s="14"/>
      <c r="F258" s="14"/>
      <c r="G258" s="14"/>
      <c r="H258" s="14"/>
      <c r="I258" s="14"/>
      <c r="J258" s="14"/>
      <c r="K258" s="14"/>
      <c r="L258" s="14"/>
      <c r="M258" s="193"/>
      <c r="N258" s="193"/>
      <c r="O258" s="193" t="e">
        <f t="shared" si="62"/>
        <v>#REF!</v>
      </c>
    </row>
    <row r="259" spans="1:15" ht="17.25" customHeight="1" outlineLevel="1">
      <c r="A259" s="1646" t="e">
        <f>VLOOKUP(#REF!,#REF!,3,FALSE)</f>
        <v>#REF!</v>
      </c>
      <c r="B259" s="1646"/>
      <c r="C259" s="1646"/>
      <c r="D259" s="20"/>
      <c r="E259" s="15"/>
      <c r="F259" s="34"/>
      <c r="G259" s="21">
        <f t="shared" ref="G259:L259" si="79">SUM(G257:G258)</f>
        <v>0</v>
      </c>
      <c r="H259" s="21">
        <f t="shared" si="79"/>
        <v>0</v>
      </c>
      <c r="I259" s="21">
        <f t="shared" si="79"/>
        <v>0</v>
      </c>
      <c r="J259" s="21">
        <f t="shared" si="79"/>
        <v>0</v>
      </c>
      <c r="K259" s="21">
        <f t="shared" si="79"/>
        <v>0</v>
      </c>
      <c r="L259" s="21">
        <f t="shared" si="79"/>
        <v>0</v>
      </c>
      <c r="M259" s="193"/>
      <c r="N259" s="193"/>
      <c r="O259" s="193" t="e">
        <f t="shared" si="62"/>
        <v>#REF!</v>
      </c>
    </row>
    <row r="260" spans="1:15" ht="17.25" customHeight="1" outlineLevel="1">
      <c r="A260" s="1646" t="e">
        <f>VLOOKUP(#REF!,#REF!,3,FALSE)</f>
        <v>#REF!</v>
      </c>
      <c r="B260" s="1646"/>
      <c r="C260" s="1646"/>
      <c r="D260" s="20"/>
      <c r="E260" s="15"/>
      <c r="F260" s="34"/>
      <c r="G260" s="21"/>
      <c r="H260" s="15"/>
      <c r="I260" s="15"/>
      <c r="J260" s="15"/>
      <c r="K260" s="15"/>
      <c r="L260" s="15"/>
      <c r="M260" s="193"/>
      <c r="N260" s="193"/>
      <c r="O260" s="193" t="e">
        <f t="shared" si="62"/>
        <v>#REF!</v>
      </c>
    </row>
    <row r="261" spans="1:15" ht="17.25" customHeight="1" outlineLevel="1">
      <c r="A261" s="18"/>
      <c r="B261" s="33"/>
      <c r="C261" s="19"/>
      <c r="D261" s="29" t="e">
        <f>VLOOKUP(#REF!,#REF!,3,FALSE)</f>
        <v>#REF!</v>
      </c>
      <c r="E261" s="15"/>
      <c r="F261" s="27" t="e">
        <f>VLOOKUP(#REF!,#REF!,3,FALSE)</f>
        <v>#REF!</v>
      </c>
      <c r="G261" s="21"/>
      <c r="H261" s="15"/>
      <c r="I261" s="15"/>
      <c r="J261" s="15"/>
      <c r="K261" s="15"/>
      <c r="L261" s="15"/>
      <c r="M261" s="228" t="e">
        <f>VLOOKUP(#REF!,#REF!,3,FALSE)</f>
        <v>#REF!</v>
      </c>
      <c r="N261" s="228" t="e">
        <f>VLOOKUP(#REF!,#REF!,3,FALSE)</f>
        <v>#REF!</v>
      </c>
      <c r="O261" s="193" t="e">
        <f t="shared" si="62"/>
        <v>#REF!</v>
      </c>
    </row>
    <row r="262" spans="1:15" ht="17.25" customHeight="1" outlineLevel="1">
      <c r="A262" s="159"/>
      <c r="B262" s="160"/>
      <c r="C262" s="161"/>
      <c r="D262" s="29"/>
      <c r="E262" s="30"/>
      <c r="F262" s="27"/>
      <c r="G262" s="37"/>
      <c r="H262" s="30"/>
      <c r="I262" s="30"/>
      <c r="J262" s="30"/>
      <c r="K262" s="30"/>
      <c r="L262" s="30"/>
      <c r="M262" s="193"/>
      <c r="N262" s="193"/>
      <c r="O262" s="193" t="e">
        <f t="shared" si="62"/>
        <v>#REF!</v>
      </c>
    </row>
    <row r="263" spans="1:15" ht="17.25" customHeight="1" outlineLevel="1">
      <c r="A263" s="1646" t="e">
        <f>VLOOKUP(#REF!,#REF!,3,FALSE)</f>
        <v>#REF!</v>
      </c>
      <c r="B263" s="1646"/>
      <c r="C263" s="1646"/>
      <c r="D263" s="35"/>
      <c r="E263" s="30"/>
      <c r="F263" s="36"/>
      <c r="G263" s="37">
        <f t="shared" ref="G263:L263" si="80">SUM(G261:G262)</f>
        <v>0</v>
      </c>
      <c r="H263" s="37">
        <f t="shared" si="80"/>
        <v>0</v>
      </c>
      <c r="I263" s="37">
        <f t="shared" si="80"/>
        <v>0</v>
      </c>
      <c r="J263" s="37">
        <f t="shared" si="80"/>
        <v>0</v>
      </c>
      <c r="K263" s="37">
        <f t="shared" si="80"/>
        <v>0</v>
      </c>
      <c r="L263" s="37">
        <f t="shared" si="80"/>
        <v>0</v>
      </c>
      <c r="M263" s="193"/>
      <c r="N263" s="193"/>
      <c r="O263" s="193" t="e">
        <f t="shared" si="62"/>
        <v>#REF!</v>
      </c>
    </row>
    <row r="264" spans="1:15" ht="53.25" customHeight="1" outlineLevel="1">
      <c r="A264" s="207"/>
      <c r="B264" s="226" t="e">
        <f>VLOOKUP(#REF!,#REF!,3,FALSE)</f>
        <v>#REF!</v>
      </c>
      <c r="C264" s="208" t="e">
        <f>A255</f>
        <v>#REF!</v>
      </c>
      <c r="D264" s="209"/>
      <c r="E264" s="210"/>
      <c r="F264" s="205"/>
      <c r="G264" s="152">
        <f t="shared" ref="G264:L264" si="81">G263+G259</f>
        <v>0</v>
      </c>
      <c r="H264" s="152">
        <f t="shared" si="81"/>
        <v>0</v>
      </c>
      <c r="I264" s="152">
        <f t="shared" si="81"/>
        <v>0</v>
      </c>
      <c r="J264" s="152">
        <f t="shared" si="81"/>
        <v>0</v>
      </c>
      <c r="K264" s="152">
        <f t="shared" si="81"/>
        <v>0</v>
      </c>
      <c r="L264" s="152">
        <f t="shared" si="81"/>
        <v>0</v>
      </c>
      <c r="M264" s="217"/>
      <c r="N264" s="206"/>
      <c r="O264" s="206" t="e">
        <f t="shared" si="62"/>
        <v>#REF!</v>
      </c>
    </row>
    <row r="265" spans="1:15" ht="18.75" customHeight="1" outlineLevel="1">
      <c r="A265" s="183"/>
      <c r="B265" s="183"/>
      <c r="C265" s="183"/>
      <c r="D265" s="147"/>
      <c r="E265" s="225"/>
      <c r="F265" s="184"/>
      <c r="G265" s="149"/>
      <c r="H265" s="149"/>
      <c r="I265" s="149"/>
      <c r="J265" s="149"/>
      <c r="K265" s="149"/>
      <c r="L265" s="149"/>
      <c r="M265" s="141"/>
      <c r="N265" s="193"/>
      <c r="O265" s="193" t="e">
        <f t="shared" si="62"/>
        <v>#REF!</v>
      </c>
    </row>
    <row r="266" spans="1:15" ht="17.25" customHeight="1">
      <c r="A266" s="1644" t="e">
        <f>VLOOKUP(#REF!,#REF!,3,FALSE)</f>
        <v>#REF!</v>
      </c>
      <c r="B266" s="1644"/>
      <c r="C266" s="1645"/>
      <c r="D266" s="185"/>
      <c r="E266" s="185"/>
      <c r="F266" s="185"/>
      <c r="G266" s="186">
        <f t="shared" ref="G266:L266" si="82">G275</f>
        <v>0</v>
      </c>
      <c r="H266" s="186">
        <f t="shared" si="82"/>
        <v>0</v>
      </c>
      <c r="I266" s="186">
        <f t="shared" si="82"/>
        <v>0</v>
      </c>
      <c r="J266" s="186">
        <f t="shared" si="82"/>
        <v>0</v>
      </c>
      <c r="K266" s="186">
        <f t="shared" si="82"/>
        <v>0</v>
      </c>
      <c r="L266" s="186">
        <f t="shared" si="82"/>
        <v>0</v>
      </c>
      <c r="M266" s="196"/>
      <c r="N266" s="193"/>
      <c r="O266" s="193"/>
    </row>
    <row r="267" spans="1:15" ht="17.25" customHeight="1" outlineLevel="1">
      <c r="A267" s="1646" t="e">
        <f>VLOOKUP(#REF!,#REF!,3,FALSE)</f>
        <v>#REF!</v>
      </c>
      <c r="B267" s="1646"/>
      <c r="C267" s="1646"/>
      <c r="D267" s="192"/>
      <c r="E267" s="192"/>
      <c r="F267" s="192"/>
      <c r="G267" s="192"/>
      <c r="H267" s="192"/>
      <c r="I267" s="192"/>
      <c r="J267" s="192"/>
      <c r="K267" s="192"/>
      <c r="L267" s="192"/>
      <c r="M267" s="216"/>
      <c r="N267" s="193"/>
      <c r="O267" s="193"/>
    </row>
    <row r="268" spans="1:15" ht="30.75" customHeight="1" outlineLevel="1">
      <c r="A268" s="145"/>
      <c r="B268" s="117"/>
      <c r="C268" s="65" t="s">
        <v>281</v>
      </c>
      <c r="D268" s="29" t="e">
        <f>VLOOKUP(#REF!,#REF!,3,FALSE)</f>
        <v>#REF!</v>
      </c>
      <c r="E268" s="118"/>
      <c r="F268" s="27" t="e">
        <f>VLOOKUP(#REF!,#REF!,3,FALSE)</f>
        <v>#REF!</v>
      </c>
      <c r="G268" s="30"/>
      <c r="H268" s="66"/>
      <c r="I268" s="37"/>
      <c r="J268" s="37"/>
      <c r="K268" s="66"/>
      <c r="L268" s="66"/>
      <c r="M268" s="228" t="e">
        <f>VLOOKUP(#REF!,#REF!,3,FALSE)</f>
        <v>#REF!</v>
      </c>
      <c r="N268" s="228" t="e">
        <f>VLOOKUP(#REF!,#REF!,3,FALSE)</f>
        <v>#REF!</v>
      </c>
      <c r="O268" s="193" t="e">
        <f t="shared" si="62"/>
        <v>#REF!</v>
      </c>
    </row>
    <row r="269" spans="1:15" ht="24" customHeight="1" outlineLevel="1">
      <c r="A269" s="14"/>
      <c r="B269" s="14"/>
      <c r="C269" s="14"/>
      <c r="D269" s="14"/>
      <c r="E269" s="14"/>
      <c r="F269" s="14"/>
      <c r="G269" s="14"/>
      <c r="H269" s="14"/>
      <c r="I269" s="14"/>
      <c r="J269" s="14"/>
      <c r="K269" s="14"/>
      <c r="L269" s="14"/>
      <c r="M269" s="193"/>
      <c r="N269" s="193"/>
      <c r="O269" s="193" t="e">
        <f t="shared" si="62"/>
        <v>#REF!</v>
      </c>
    </row>
    <row r="270" spans="1:15" ht="24" customHeight="1" outlineLevel="1">
      <c r="A270" s="1646" t="e">
        <f>VLOOKUP(#REF!,#REF!,3,FALSE)</f>
        <v>#REF!</v>
      </c>
      <c r="B270" s="1646"/>
      <c r="C270" s="1646"/>
      <c r="D270" s="20"/>
      <c r="E270" s="15"/>
      <c r="F270" s="34"/>
      <c r="G270" s="21">
        <f t="shared" ref="G270:L270" si="83">SUM(G268:G269)</f>
        <v>0</v>
      </c>
      <c r="H270" s="21">
        <f t="shared" si="83"/>
        <v>0</v>
      </c>
      <c r="I270" s="21">
        <f t="shared" si="83"/>
        <v>0</v>
      </c>
      <c r="J270" s="21">
        <f t="shared" si="83"/>
        <v>0</v>
      </c>
      <c r="K270" s="21">
        <f t="shared" si="83"/>
        <v>0</v>
      </c>
      <c r="L270" s="21">
        <f t="shared" si="83"/>
        <v>0</v>
      </c>
      <c r="M270" s="193"/>
      <c r="N270" s="193"/>
      <c r="O270" s="193" t="e">
        <f t="shared" si="62"/>
        <v>#REF!</v>
      </c>
    </row>
    <row r="271" spans="1:15" ht="24" customHeight="1" outlineLevel="1">
      <c r="A271" s="1646" t="e">
        <f>VLOOKUP(#REF!,#REF!,3,FALSE)</f>
        <v>#REF!</v>
      </c>
      <c r="B271" s="1646"/>
      <c r="C271" s="1646"/>
      <c r="D271" s="20"/>
      <c r="E271" s="15"/>
      <c r="F271" s="34"/>
      <c r="G271" s="21"/>
      <c r="H271" s="15"/>
      <c r="I271" s="15"/>
      <c r="J271" s="15"/>
      <c r="K271" s="15"/>
      <c r="L271" s="15"/>
      <c r="M271" s="193"/>
      <c r="N271" s="193"/>
      <c r="O271" s="193" t="e">
        <f t="shared" si="62"/>
        <v>#REF!</v>
      </c>
    </row>
    <row r="272" spans="1:15" ht="24" customHeight="1" outlineLevel="1">
      <c r="A272" s="18"/>
      <c r="B272" s="33"/>
      <c r="C272" s="19"/>
      <c r="D272" s="29" t="e">
        <f>VLOOKUP(#REF!,#REF!,3,FALSE)</f>
        <v>#REF!</v>
      </c>
      <c r="E272" s="15"/>
      <c r="F272" s="27" t="e">
        <f>VLOOKUP(#REF!,#REF!,3,FALSE)</f>
        <v>#REF!</v>
      </c>
      <c r="G272" s="21"/>
      <c r="H272" s="15"/>
      <c r="I272" s="15"/>
      <c r="J272" s="15"/>
      <c r="K272" s="15"/>
      <c r="L272" s="15"/>
      <c r="M272" s="228" t="e">
        <f>VLOOKUP(#REF!,#REF!,3,FALSE)</f>
        <v>#REF!</v>
      </c>
      <c r="N272" s="228" t="e">
        <f>VLOOKUP(#REF!,#REF!,3,FALSE)</f>
        <v>#REF!</v>
      </c>
      <c r="O272" s="193" t="e">
        <f t="shared" si="62"/>
        <v>#REF!</v>
      </c>
    </row>
    <row r="273" spans="1:20" ht="24" customHeight="1" outlineLevel="1">
      <c r="A273" s="159"/>
      <c r="B273" s="160"/>
      <c r="C273" s="161"/>
      <c r="D273" s="29"/>
      <c r="E273" s="30"/>
      <c r="F273" s="27"/>
      <c r="G273" s="37"/>
      <c r="H273" s="30"/>
      <c r="I273" s="30"/>
      <c r="J273" s="30"/>
      <c r="K273" s="30"/>
      <c r="L273" s="30"/>
      <c r="M273" s="193"/>
      <c r="N273" s="193"/>
      <c r="O273" s="193" t="e">
        <f t="shared" si="62"/>
        <v>#REF!</v>
      </c>
    </row>
    <row r="274" spans="1:20" ht="15.75" customHeight="1" outlineLevel="1">
      <c r="A274" s="1646" t="e">
        <f>VLOOKUP(#REF!,#REF!,3,FALSE)</f>
        <v>#REF!</v>
      </c>
      <c r="B274" s="1646"/>
      <c r="C274" s="1646"/>
      <c r="D274" s="35"/>
      <c r="E274" s="30"/>
      <c r="F274" s="36"/>
      <c r="G274" s="37">
        <f t="shared" ref="G274:L274" si="84">SUM(G272:G273)</f>
        <v>0</v>
      </c>
      <c r="H274" s="37">
        <f t="shared" si="84"/>
        <v>0</v>
      </c>
      <c r="I274" s="37">
        <f t="shared" si="84"/>
        <v>0</v>
      </c>
      <c r="J274" s="37">
        <f t="shared" si="84"/>
        <v>0</v>
      </c>
      <c r="K274" s="37">
        <f t="shared" si="84"/>
        <v>0</v>
      </c>
      <c r="L274" s="37">
        <f t="shared" si="84"/>
        <v>0</v>
      </c>
      <c r="M274" s="193"/>
      <c r="N274" s="193"/>
      <c r="O274" s="193" t="e">
        <f t="shared" si="62"/>
        <v>#REF!</v>
      </c>
    </row>
    <row r="275" spans="1:20" ht="54" customHeight="1" outlineLevel="1">
      <c r="A275" s="207"/>
      <c r="B275" s="226" t="e">
        <f>VLOOKUP(#REF!,#REF!,3,FALSE)</f>
        <v>#REF!</v>
      </c>
      <c r="C275" s="208" t="e">
        <f>A266</f>
        <v>#REF!</v>
      </c>
      <c r="D275" s="209"/>
      <c r="E275" s="210"/>
      <c r="F275" s="205"/>
      <c r="G275" s="152">
        <f t="shared" ref="G275:L275" si="85">G274+G270</f>
        <v>0</v>
      </c>
      <c r="H275" s="152">
        <f t="shared" si="85"/>
        <v>0</v>
      </c>
      <c r="I275" s="152">
        <f t="shared" si="85"/>
        <v>0</v>
      </c>
      <c r="J275" s="152">
        <f t="shared" si="85"/>
        <v>0</v>
      </c>
      <c r="K275" s="152">
        <f t="shared" si="85"/>
        <v>0</v>
      </c>
      <c r="L275" s="152">
        <f t="shared" si="85"/>
        <v>0</v>
      </c>
      <c r="M275" s="217"/>
      <c r="N275" s="206"/>
      <c r="O275" s="206" t="e">
        <f t="shared" si="62"/>
        <v>#REF!</v>
      </c>
    </row>
    <row r="276" spans="1:20">
      <c r="A276" s="112"/>
      <c r="B276" s="13"/>
      <c r="C276" s="121"/>
      <c r="D276" s="114"/>
      <c r="E276" s="83"/>
      <c r="F276" s="78"/>
      <c r="H276" s="61"/>
      <c r="I276" s="15"/>
      <c r="J276" s="15"/>
      <c r="K276" s="61"/>
      <c r="L276" s="15"/>
      <c r="M276" s="16"/>
      <c r="N276" s="193"/>
      <c r="O276" s="193" t="e">
        <f t="shared" si="62"/>
        <v>#REF!</v>
      </c>
    </row>
    <row r="277" spans="1:20" ht="15" customHeight="1">
      <c r="A277" s="1646" t="e">
        <f>VLOOKUP(#REF!,#REF!,3,FALSE)</f>
        <v>#REF!</v>
      </c>
      <c r="B277" s="1646"/>
      <c r="C277" s="1646"/>
      <c r="D277" s="187"/>
      <c r="E277" s="188"/>
      <c r="F277" s="189"/>
      <c r="G277" s="190" t="e">
        <f t="shared" ref="G277:L277" ca="1" si="86">SUMIF($O8:$O276,$O$17,G8:G266)</f>
        <v>#REF!</v>
      </c>
      <c r="H277" s="190" t="e">
        <f t="shared" ca="1" si="86"/>
        <v>#REF!</v>
      </c>
      <c r="I277" s="190" t="e">
        <f t="shared" ca="1" si="86"/>
        <v>#REF!</v>
      </c>
      <c r="J277" s="190" t="e">
        <f t="shared" ca="1" si="86"/>
        <v>#REF!</v>
      </c>
      <c r="K277" s="190" t="e">
        <f t="shared" ca="1" si="86"/>
        <v>#REF!</v>
      </c>
      <c r="L277" s="190" t="e">
        <f t="shared" ca="1" si="86"/>
        <v>#REF!</v>
      </c>
      <c r="M277" s="191"/>
      <c r="N277" s="191"/>
      <c r="O277" s="193"/>
      <c r="T277" s="17"/>
    </row>
    <row r="278" spans="1:20" ht="19.5" customHeight="1" thickBot="1">
      <c r="A278" s="1646" t="e">
        <f>VLOOKUP(#REF!,#REF!,3,FALSE)</f>
        <v>#REF!</v>
      </c>
      <c r="B278" s="1646"/>
      <c r="C278" s="1646"/>
      <c r="D278" s="123"/>
      <c r="E278" s="124"/>
      <c r="F278" s="125"/>
      <c r="H278" s="126"/>
      <c r="I278" s="127" t="e">
        <f ca="1">I277/I279*100</f>
        <v>#REF!</v>
      </c>
      <c r="J278" s="127" t="e">
        <f ca="1">J277/J279*100</f>
        <v>#REF!</v>
      </c>
      <c r="K278" s="126" t="e">
        <f ca="1">K277/K279*100</f>
        <v>#REF!</v>
      </c>
      <c r="L278" s="127" t="e">
        <f ca="1">L277/L279*100</f>
        <v>#REF!</v>
      </c>
      <c r="M278" s="128"/>
      <c r="N278" s="179"/>
      <c r="O278" s="193"/>
    </row>
    <row r="279" spans="1:20" ht="34.5" customHeight="1">
      <c r="A279" s="129" t="s">
        <v>237</v>
      </c>
      <c r="B279" s="130"/>
      <c r="C279" s="130"/>
      <c r="D279" s="131"/>
      <c r="E279" s="132"/>
      <c r="F279" s="132"/>
      <c r="G279" s="133"/>
      <c r="H279" s="133"/>
      <c r="I279" s="134">
        <f>I281/I282</f>
        <v>6287.5</v>
      </c>
      <c r="J279" s="134">
        <f>J281/J282</f>
        <v>7086</v>
      </c>
      <c r="K279" s="134">
        <f>K281/K282</f>
        <v>8234.375</v>
      </c>
      <c r="L279" s="134">
        <f>L281/L282</f>
        <v>9633.0798479087462</v>
      </c>
      <c r="M279" s="135"/>
      <c r="N279" s="135"/>
      <c r="O279" s="3"/>
    </row>
    <row r="280" spans="1:20">
      <c r="A280" s="3"/>
      <c r="B280" s="224"/>
      <c r="C280" s="3"/>
      <c r="D280" s="4"/>
      <c r="E280" s="224"/>
      <c r="F280" s="224"/>
      <c r="G280" s="224"/>
      <c r="H280" s="224"/>
      <c r="I280" s="224"/>
      <c r="J280" s="224"/>
      <c r="K280" s="224"/>
      <c r="L280" s="224"/>
      <c r="M280" s="3"/>
      <c r="N280" s="3"/>
      <c r="O280" s="3"/>
    </row>
    <row r="281" spans="1:20">
      <c r="A281" s="3"/>
      <c r="B281" s="3" t="s">
        <v>238</v>
      </c>
      <c r="C281" s="3"/>
      <c r="D281" s="4"/>
      <c r="E281" s="224"/>
      <c r="F281" s="224"/>
      <c r="G281" s="1617" t="s">
        <v>239</v>
      </c>
      <c r="H281" s="1617"/>
      <c r="I281" s="136">
        <f>'[1]by creditors'!$I$119</f>
        <v>30180</v>
      </c>
      <c r="J281" s="136">
        <f>'[1]by creditors'!$J$119</f>
        <v>35430</v>
      </c>
      <c r="K281" s="136">
        <f>'[1]by creditors'!$K$119</f>
        <v>42160</v>
      </c>
      <c r="L281" s="136">
        <f>'[1]by creditors'!$L$119</f>
        <v>50670</v>
      </c>
      <c r="M281" s="3"/>
      <c r="N281" s="3"/>
      <c r="O281" s="3"/>
      <c r="P281" s="3"/>
      <c r="Q281" s="17"/>
    </row>
    <row r="282" spans="1:20">
      <c r="A282" s="3"/>
      <c r="B282" s="3"/>
      <c r="C282" s="3" t="s">
        <v>240</v>
      </c>
      <c r="D282" s="4"/>
      <c r="E282" s="224"/>
      <c r="F282" s="224"/>
      <c r="G282" s="1617" t="s">
        <v>241</v>
      </c>
      <c r="H282" s="1617"/>
      <c r="I282" s="137">
        <f>'[1]by creditors'!$I$120</f>
        <v>4.8</v>
      </c>
      <c r="J282" s="137">
        <v>5</v>
      </c>
      <c r="K282" s="137">
        <f>'[1]by creditors'!$K$120</f>
        <v>5.12</v>
      </c>
      <c r="L282" s="137">
        <f>'[1]by creditors'!$L$120</f>
        <v>5.26</v>
      </c>
      <c r="M282" s="3"/>
      <c r="N282" s="3">
        <v>595.22418544831532</v>
      </c>
      <c r="O282" s="3"/>
      <c r="P282" s="3"/>
      <c r="Q282" s="17"/>
    </row>
    <row r="283" spans="1:20">
      <c r="A283" s="3"/>
      <c r="B283" s="3"/>
      <c r="C283" s="3" t="s">
        <v>242</v>
      </c>
      <c r="D283" s="4"/>
      <c r="E283" s="224"/>
      <c r="F283" s="224"/>
      <c r="G283" s="222"/>
      <c r="H283" s="222"/>
      <c r="I283" s="137"/>
      <c r="J283" s="137"/>
      <c r="K283" s="137"/>
      <c r="L283" s="137"/>
      <c r="M283" s="3"/>
      <c r="N283" s="3"/>
      <c r="O283" s="3"/>
      <c r="P283" s="3"/>
      <c r="Q283" s="17"/>
    </row>
    <row r="284" spans="1:20" ht="20.25">
      <c r="A284" s="3"/>
      <c r="B284" s="138" t="s">
        <v>243</v>
      </c>
      <c r="C284" s="138"/>
      <c r="D284" s="4"/>
      <c r="E284" s="224"/>
      <c r="F284" s="139"/>
      <c r="G284" s="140"/>
      <c r="H284" s="139"/>
      <c r="I284" s="141"/>
      <c r="J284" s="142"/>
      <c r="K284" s="140"/>
      <c r="L284" s="141"/>
      <c r="M284" s="3"/>
      <c r="N284" s="3"/>
      <c r="O284" s="3"/>
      <c r="P284" s="3"/>
      <c r="Q284" s="17"/>
    </row>
    <row r="285" spans="1:20">
      <c r="A285" s="3"/>
      <c r="B285" s="138" t="s">
        <v>244</v>
      </c>
      <c r="C285" s="138"/>
      <c r="D285" s="4"/>
      <c r="E285" s="224"/>
      <c r="F285" s="139"/>
      <c r="G285" s="221" t="e">
        <f>G187+G175+G153+G135+G112+G97+G86+G74+G61+G30+G17</f>
        <v>#REF!</v>
      </c>
      <c r="H285" s="224"/>
      <c r="I285" s="139"/>
      <c r="J285" s="141"/>
      <c r="K285" s="141"/>
      <c r="L285" s="141"/>
      <c r="M285" s="3"/>
      <c r="N285" s="3"/>
      <c r="O285" s="3"/>
      <c r="P285" s="3"/>
      <c r="Q285" s="17"/>
    </row>
    <row r="286" spans="1:20">
      <c r="A286" s="3"/>
      <c r="B286" s="138" t="s">
        <v>245</v>
      </c>
      <c r="C286" s="139"/>
      <c r="D286" s="4"/>
      <c r="E286" s="224"/>
      <c r="F286" s="224"/>
      <c r="G286" s="224"/>
      <c r="H286" s="224"/>
      <c r="I286" s="224"/>
      <c r="J286" s="224"/>
      <c r="K286" s="143"/>
      <c r="L286" s="224"/>
      <c r="M286" s="3"/>
      <c r="N286" s="3"/>
      <c r="O286" s="3"/>
      <c r="P286" s="3"/>
      <c r="Q286" s="17"/>
    </row>
    <row r="287" spans="1:20" ht="29.25" customHeight="1">
      <c r="A287" s="3"/>
      <c r="B287" s="138" t="s">
        <v>246</v>
      </c>
      <c r="C287" s="139"/>
      <c r="D287" s="4"/>
      <c r="E287" s="224"/>
      <c r="F287" s="224"/>
      <c r="G287" s="224"/>
      <c r="H287" s="224"/>
      <c r="I287" s="224"/>
      <c r="J287" s="141"/>
      <c r="K287" s="224"/>
      <c r="L287" s="224"/>
      <c r="M287" s="3"/>
      <c r="N287" s="3"/>
      <c r="O287" s="3"/>
      <c r="P287" s="3"/>
      <c r="Q287" s="17"/>
    </row>
    <row r="288" spans="1:20">
      <c r="A288" s="3"/>
      <c r="B288" s="138" t="s">
        <v>247</v>
      </c>
      <c r="C288" s="139"/>
      <c r="D288" s="4"/>
      <c r="E288" s="224"/>
      <c r="F288" s="224"/>
      <c r="G288" s="224"/>
      <c r="L288" s="224"/>
      <c r="M288" s="3"/>
      <c r="N288" s="3"/>
      <c r="O288" s="3"/>
      <c r="P288" s="3"/>
      <c r="Q288" s="17"/>
    </row>
    <row r="289" spans="1:17">
      <c r="A289" s="3"/>
      <c r="B289" s="3" t="s">
        <v>248</v>
      </c>
      <c r="C289" s="3"/>
      <c r="D289" s="4"/>
      <c r="E289" s="224"/>
      <c r="F289" s="224"/>
      <c r="G289" s="224"/>
      <c r="H289" s="224"/>
      <c r="I289" s="224"/>
      <c r="J289" s="224"/>
      <c r="K289" s="224"/>
      <c r="L289" s="224"/>
      <c r="M289" s="3"/>
      <c r="N289" s="3"/>
      <c r="O289" s="3"/>
      <c r="P289" s="3"/>
      <c r="Q289" s="17"/>
    </row>
    <row r="290" spans="1:17">
      <c r="B290" s="5" t="s">
        <v>249</v>
      </c>
      <c r="G290" s="94">
        <v>1345956</v>
      </c>
      <c r="J290" s="94">
        <v>151771</v>
      </c>
      <c r="K290" s="94">
        <v>144242</v>
      </c>
      <c r="L290" s="94">
        <v>113601</v>
      </c>
      <c r="O290" s="3"/>
      <c r="Q290" s="17"/>
    </row>
    <row r="291" spans="1:17">
      <c r="B291" s="5"/>
      <c r="O291" s="3"/>
      <c r="Q291" s="17"/>
    </row>
    <row r="292" spans="1:17">
      <c r="B292" s="5"/>
      <c r="D292" s="5"/>
      <c r="E292" s="224"/>
      <c r="F292" s="5"/>
      <c r="G292" s="5"/>
      <c r="H292" s="5"/>
      <c r="I292" s="224"/>
      <c r="O292" s="224"/>
      <c r="Q292" s="17"/>
    </row>
    <row r="293" spans="1:17">
      <c r="B293" s="5"/>
      <c r="D293" s="94"/>
      <c r="F293" s="5"/>
      <c r="G293" s="5"/>
      <c r="H293" s="224"/>
      <c r="I293" s="224"/>
      <c r="L293" s="5"/>
      <c r="N293" s="224"/>
      <c r="O293" s="224"/>
      <c r="P293" s="224"/>
      <c r="Q293" s="17"/>
    </row>
    <row r="294" spans="1:17">
      <c r="B294" s="5"/>
      <c r="D294" s="94"/>
      <c r="F294" s="5"/>
      <c r="G294" s="5"/>
      <c r="H294" s="224"/>
      <c r="I294" s="224"/>
      <c r="L294" s="5"/>
      <c r="N294" s="224"/>
      <c r="O294" s="224"/>
      <c r="Q294" s="17"/>
    </row>
    <row r="295" spans="1:17">
      <c r="D295" s="94"/>
      <c r="F295" s="5"/>
      <c r="G295" s="5"/>
      <c r="H295" s="224"/>
      <c r="I295" s="224"/>
      <c r="L295" s="5"/>
      <c r="N295" s="224"/>
      <c r="O295" s="224"/>
      <c r="Q295" s="17"/>
    </row>
    <row r="296" spans="1:17">
      <c r="D296" s="94"/>
      <c r="F296" s="5"/>
      <c r="G296" s="5"/>
      <c r="H296" s="224"/>
      <c r="I296" s="224"/>
      <c r="L296" s="5"/>
      <c r="N296" s="224"/>
      <c r="O296" s="224"/>
      <c r="Q296" s="17"/>
    </row>
    <row r="297" spans="1:17">
      <c r="D297" s="94"/>
      <c r="F297" s="5"/>
      <c r="G297" s="5"/>
      <c r="H297" s="224"/>
      <c r="I297" s="224"/>
      <c r="L297" s="5"/>
      <c r="N297" s="224"/>
      <c r="O297" s="224"/>
      <c r="Q297" s="17"/>
    </row>
    <row r="298" spans="1:17">
      <c r="D298" s="94"/>
      <c r="F298" s="5"/>
      <c r="G298" s="5"/>
      <c r="H298" s="224"/>
      <c r="I298" s="224"/>
      <c r="L298" s="5"/>
      <c r="N298" s="224"/>
      <c r="O298" s="224"/>
      <c r="Q298" s="17"/>
    </row>
    <row r="299" spans="1:17">
      <c r="D299" s="94"/>
      <c r="F299" s="5"/>
      <c r="G299" s="5"/>
      <c r="H299" s="224"/>
      <c r="I299" s="224"/>
      <c r="L299" s="5"/>
      <c r="N299" s="224"/>
      <c r="O299" s="224"/>
      <c r="Q299" s="17"/>
    </row>
    <row r="300" spans="1:17">
      <c r="D300" s="94"/>
      <c r="F300" s="5"/>
      <c r="G300" s="5"/>
      <c r="H300" s="224"/>
      <c r="I300" s="224"/>
      <c r="L300" s="5"/>
      <c r="N300" s="224"/>
      <c r="O300" s="224"/>
      <c r="Q300" s="17"/>
    </row>
    <row r="301" spans="1:17">
      <c r="D301" s="94"/>
      <c r="F301" s="5"/>
      <c r="G301" s="5"/>
      <c r="H301" s="224"/>
      <c r="I301" s="224"/>
      <c r="L301" s="5"/>
      <c r="N301" s="224"/>
      <c r="O301" s="224"/>
      <c r="Q301" s="17"/>
    </row>
    <row r="302" spans="1:17">
      <c r="D302" s="94"/>
      <c r="F302" s="5"/>
      <c r="G302" s="5"/>
      <c r="H302" s="224"/>
      <c r="I302" s="224"/>
      <c r="L302" s="5"/>
      <c r="N302" s="224"/>
      <c r="O302" s="224"/>
      <c r="Q302" s="17"/>
    </row>
    <row r="303" spans="1:17">
      <c r="D303" s="5"/>
      <c r="E303" s="224"/>
      <c r="F303" s="5"/>
      <c r="G303" s="5"/>
      <c r="H303" s="5"/>
      <c r="I303" s="224"/>
      <c r="O303" s="224"/>
      <c r="Q303" s="17"/>
    </row>
    <row r="304" spans="1:17">
      <c r="D304" s="5"/>
      <c r="E304" s="224"/>
      <c r="F304" s="5"/>
      <c r="G304" s="5"/>
      <c r="H304" s="5"/>
      <c r="I304" s="224"/>
      <c r="O304" s="224"/>
      <c r="Q304" s="17"/>
    </row>
    <row r="305" spans="4:17">
      <c r="D305" s="5"/>
      <c r="E305" s="224"/>
      <c r="F305" s="5"/>
      <c r="G305" s="5"/>
      <c r="H305" s="5"/>
      <c r="I305" s="224"/>
      <c r="O305" s="224"/>
      <c r="Q305" s="17"/>
    </row>
    <row r="306" spans="4:17">
      <c r="D306" s="5"/>
      <c r="E306" s="224"/>
      <c r="F306" s="5"/>
      <c r="G306" s="5"/>
      <c r="H306" s="5"/>
      <c r="I306" s="224"/>
      <c r="O306" s="224"/>
      <c r="Q306" s="17"/>
    </row>
    <row r="307" spans="4:17">
      <c r="D307" s="5"/>
      <c r="E307" s="224"/>
      <c r="F307" s="5"/>
      <c r="G307" s="5"/>
      <c r="H307" s="5"/>
      <c r="I307" s="224"/>
      <c r="O307" s="224"/>
      <c r="Q307" s="17"/>
    </row>
    <row r="308" spans="4:17">
      <c r="D308" s="5"/>
      <c r="E308" s="224"/>
      <c r="F308" s="5"/>
      <c r="G308" s="5"/>
      <c r="H308" s="5"/>
      <c r="I308" s="224"/>
      <c r="O308" s="224"/>
      <c r="Q308" s="17"/>
    </row>
    <row r="309" spans="4:17">
      <c r="D309" s="5"/>
      <c r="E309" s="224"/>
      <c r="F309" s="5"/>
      <c r="G309" s="5"/>
      <c r="H309" s="5"/>
      <c r="I309" s="224"/>
      <c r="O309" s="224"/>
      <c r="Q309" s="17"/>
    </row>
    <row r="310" spans="4:17">
      <c r="D310" s="5"/>
      <c r="E310" s="224"/>
      <c r="F310" s="5"/>
      <c r="G310" s="5"/>
      <c r="H310" s="5"/>
      <c r="I310" s="224"/>
      <c r="O310" s="224"/>
      <c r="Q310" s="17"/>
    </row>
    <row r="311" spans="4:17">
      <c r="D311" s="5"/>
      <c r="E311" s="224"/>
      <c r="F311" s="5"/>
      <c r="G311" s="5"/>
      <c r="H311" s="5"/>
      <c r="I311" s="224"/>
      <c r="O311" s="224"/>
      <c r="Q311" s="17"/>
    </row>
    <row r="312" spans="4:17">
      <c r="D312" s="5"/>
      <c r="E312" s="224"/>
      <c r="F312" s="5"/>
      <c r="G312" s="5"/>
      <c r="H312" s="5"/>
      <c r="I312" s="224"/>
      <c r="O312" s="224"/>
      <c r="Q312" s="17"/>
    </row>
    <row r="313" spans="4:17">
      <c r="D313" s="5"/>
      <c r="E313" s="224"/>
      <c r="F313" s="5"/>
      <c r="G313" s="5"/>
      <c r="H313" s="5"/>
      <c r="I313" s="224"/>
      <c r="O313" s="224"/>
      <c r="Q313" s="17"/>
    </row>
    <row r="314" spans="4:17">
      <c r="D314" s="5"/>
      <c r="E314" s="224"/>
      <c r="F314" s="5"/>
      <c r="G314" s="5"/>
      <c r="H314" s="5"/>
      <c r="I314" s="224"/>
      <c r="O314" s="224"/>
      <c r="Q314" s="17"/>
    </row>
    <row r="315" spans="4:17">
      <c r="D315" s="5"/>
      <c r="E315" s="224"/>
      <c r="F315" s="5"/>
      <c r="G315" s="5"/>
      <c r="H315" s="5"/>
      <c r="I315" s="224"/>
      <c r="O315" s="224"/>
      <c r="Q315" s="17"/>
    </row>
    <row r="316" spans="4:17">
      <c r="D316" s="5"/>
      <c r="E316" s="224"/>
      <c r="F316" s="5"/>
      <c r="G316" s="5"/>
      <c r="H316" s="5"/>
      <c r="I316" s="224"/>
      <c r="O316" s="224"/>
      <c r="Q316" s="17"/>
    </row>
    <row r="317" spans="4:17">
      <c r="D317" s="5"/>
      <c r="E317" s="224"/>
      <c r="F317" s="5"/>
      <c r="G317" s="5"/>
      <c r="H317" s="5"/>
      <c r="I317" s="224"/>
      <c r="O317" s="224"/>
      <c r="Q317" s="17"/>
    </row>
    <row r="318" spans="4:17">
      <c r="D318" s="5"/>
      <c r="E318" s="224"/>
      <c r="F318" s="5"/>
      <c r="G318" s="5"/>
      <c r="H318" s="5"/>
      <c r="I318" s="224"/>
      <c r="O318" s="224"/>
      <c r="Q318" s="17"/>
    </row>
    <row r="319" spans="4:17">
      <c r="O319" s="224"/>
      <c r="Q319" s="17"/>
    </row>
    <row r="320" spans="4:17">
      <c r="O320" s="224"/>
      <c r="Q320" s="17"/>
    </row>
    <row r="321" spans="15:17">
      <c r="O321" s="224"/>
      <c r="Q321" s="17"/>
    </row>
    <row r="322" spans="15:17">
      <c r="O322" s="224"/>
      <c r="Q322" s="17"/>
    </row>
    <row r="323" spans="15:17">
      <c r="O323" s="224"/>
      <c r="Q323" s="17"/>
    </row>
    <row r="324" spans="15:17">
      <c r="O324" s="224"/>
      <c r="Q324" s="17"/>
    </row>
    <row r="325" spans="15:17">
      <c r="O325" s="224"/>
      <c r="Q325" s="17"/>
    </row>
    <row r="326" spans="15:17">
      <c r="O326" s="224"/>
      <c r="Q326" s="17"/>
    </row>
    <row r="327" spans="15:17">
      <c r="O327" s="224"/>
      <c r="Q327" s="17"/>
    </row>
    <row r="328" spans="15:17">
      <c r="O328" s="224"/>
      <c r="Q328" s="17"/>
    </row>
    <row r="329" spans="15:17">
      <c r="O329" s="224"/>
      <c r="Q329" s="17"/>
    </row>
    <row r="330" spans="15:17">
      <c r="O330" s="224"/>
      <c r="Q330" s="17"/>
    </row>
    <row r="331" spans="15:17">
      <c r="O331" s="224"/>
      <c r="Q331" s="17"/>
    </row>
    <row r="332" spans="15:17">
      <c r="O332" s="224"/>
      <c r="Q332" s="17"/>
    </row>
    <row r="333" spans="15:17">
      <c r="O333" s="224"/>
      <c r="Q333" s="17"/>
    </row>
    <row r="334" spans="15:17">
      <c r="O334" s="224"/>
      <c r="Q334" s="17"/>
    </row>
    <row r="335" spans="15:17">
      <c r="O335" s="224"/>
      <c r="Q335" s="17"/>
    </row>
    <row r="336" spans="15:17">
      <c r="O336" s="224"/>
      <c r="Q336" s="17"/>
    </row>
    <row r="337" spans="15:17">
      <c r="O337" s="224"/>
      <c r="Q337" s="17"/>
    </row>
    <row r="338" spans="15:17">
      <c r="O338" s="224"/>
      <c r="Q338" s="17"/>
    </row>
    <row r="339" spans="15:17">
      <c r="O339" s="224"/>
      <c r="Q339" s="17"/>
    </row>
    <row r="340" spans="15:17">
      <c r="O340" s="224"/>
      <c r="Q340" s="17"/>
    </row>
    <row r="341" spans="15:17">
      <c r="O341" s="224"/>
      <c r="Q341" s="17"/>
    </row>
    <row r="342" spans="15:17">
      <c r="O342" s="224"/>
      <c r="Q342" s="17"/>
    </row>
    <row r="343" spans="15:17">
      <c r="O343" s="224"/>
      <c r="Q343" s="17"/>
    </row>
    <row r="344" spans="15:17">
      <c r="O344" s="224"/>
      <c r="Q344" s="17"/>
    </row>
    <row r="345" spans="15:17">
      <c r="O345" s="224"/>
      <c r="Q345" s="17"/>
    </row>
    <row r="346" spans="15:17">
      <c r="O346" s="224"/>
      <c r="Q346" s="17"/>
    </row>
    <row r="347" spans="15:17">
      <c r="O347" s="224"/>
      <c r="Q347" s="17"/>
    </row>
    <row r="348" spans="15:17">
      <c r="O348" s="224"/>
      <c r="Q348" s="17"/>
    </row>
    <row r="349" spans="15:17">
      <c r="O349" s="224"/>
      <c r="Q349" s="17"/>
    </row>
    <row r="350" spans="15:17">
      <c r="O350" s="224"/>
      <c r="Q350" s="17"/>
    </row>
    <row r="351" spans="15:17">
      <c r="O351" s="224"/>
      <c r="Q351" s="17"/>
    </row>
    <row r="352" spans="15:17">
      <c r="O352" s="224"/>
      <c r="Q352" s="17"/>
    </row>
    <row r="353" spans="15:17">
      <c r="O353" s="224"/>
      <c r="Q353" s="17"/>
    </row>
    <row r="354" spans="15:17">
      <c r="O354" s="224"/>
      <c r="Q354" s="17"/>
    </row>
    <row r="355" spans="15:17">
      <c r="O355" s="224"/>
      <c r="Q355" s="17"/>
    </row>
    <row r="356" spans="15:17">
      <c r="O356" s="224"/>
      <c r="Q356" s="17"/>
    </row>
    <row r="357" spans="15:17">
      <c r="O357" s="224"/>
      <c r="Q357" s="17"/>
    </row>
    <row r="358" spans="15:17">
      <c r="O358" s="224"/>
      <c r="Q358" s="17"/>
    </row>
    <row r="359" spans="15:17">
      <c r="O359" s="224"/>
      <c r="Q359" s="17"/>
    </row>
    <row r="360" spans="15:17">
      <c r="O360" s="224"/>
      <c r="Q360" s="17"/>
    </row>
    <row r="361" spans="15:17">
      <c r="O361" s="224"/>
      <c r="Q361" s="17"/>
    </row>
    <row r="362" spans="15:17">
      <c r="O362" s="224"/>
      <c r="Q362" s="17"/>
    </row>
    <row r="363" spans="15:17">
      <c r="O363" s="224"/>
      <c r="Q363" s="17"/>
    </row>
    <row r="364" spans="15:17">
      <c r="O364" s="224"/>
      <c r="Q364" s="17"/>
    </row>
    <row r="365" spans="15:17">
      <c r="O365" s="224"/>
      <c r="Q365" s="17"/>
    </row>
    <row r="366" spans="15:17">
      <c r="O366" s="224"/>
      <c r="Q366" s="17"/>
    </row>
    <row r="367" spans="15:17">
      <c r="O367" s="224"/>
      <c r="Q367" s="17"/>
    </row>
    <row r="368" spans="15:17">
      <c r="O368" s="224"/>
      <c r="Q368" s="17"/>
    </row>
    <row r="369" spans="15:17">
      <c r="O369" s="224"/>
      <c r="Q369" s="17"/>
    </row>
    <row r="370" spans="15:17">
      <c r="O370" s="224"/>
      <c r="Q370" s="17"/>
    </row>
    <row r="371" spans="15:17">
      <c r="O371" s="224"/>
      <c r="Q371" s="17"/>
    </row>
    <row r="372" spans="15:17">
      <c r="O372" s="224"/>
      <c r="Q372" s="17"/>
    </row>
    <row r="373" spans="15:17">
      <c r="O373" s="224"/>
      <c r="Q373" s="17"/>
    </row>
    <row r="374" spans="15:17">
      <c r="O374" s="224"/>
      <c r="Q374" s="17"/>
    </row>
    <row r="375" spans="15:17">
      <c r="O375" s="224"/>
      <c r="Q375" s="17"/>
    </row>
    <row r="376" spans="15:17">
      <c r="O376" s="224"/>
      <c r="Q376" s="17"/>
    </row>
    <row r="377" spans="15:17">
      <c r="O377" s="224"/>
      <c r="Q377" s="17"/>
    </row>
    <row r="378" spans="15:17">
      <c r="O378" s="224"/>
      <c r="Q378" s="17"/>
    </row>
    <row r="379" spans="15:17">
      <c r="O379" s="224"/>
      <c r="Q379" s="17"/>
    </row>
    <row r="380" spans="15:17">
      <c r="O380" s="224"/>
      <c r="Q380" s="17"/>
    </row>
    <row r="381" spans="15:17">
      <c r="O381" s="224"/>
      <c r="Q381" s="17"/>
    </row>
    <row r="382" spans="15:17">
      <c r="O382" s="224"/>
      <c r="Q382" s="17"/>
    </row>
    <row r="383" spans="15:17">
      <c r="O383" s="224"/>
      <c r="Q383" s="17"/>
    </row>
    <row r="384" spans="15:17">
      <c r="O384" s="224"/>
      <c r="Q384" s="17"/>
    </row>
    <row r="385" spans="15:17">
      <c r="O385" s="224"/>
      <c r="Q385" s="17"/>
    </row>
    <row r="386" spans="15:17">
      <c r="O386" s="224"/>
      <c r="Q386" s="17"/>
    </row>
    <row r="387" spans="15:17">
      <c r="O387" s="224"/>
      <c r="Q387" s="17"/>
    </row>
    <row r="388" spans="15:17">
      <c r="O388" s="224"/>
      <c r="Q388" s="17"/>
    </row>
    <row r="389" spans="15:17">
      <c r="O389" s="224"/>
      <c r="Q389" s="17"/>
    </row>
    <row r="390" spans="15:17">
      <c r="O390" s="224"/>
      <c r="Q390" s="17"/>
    </row>
    <row r="391" spans="15:17">
      <c r="O391" s="224"/>
      <c r="Q391" s="17"/>
    </row>
    <row r="392" spans="15:17">
      <c r="O392" s="224"/>
      <c r="Q392" s="17"/>
    </row>
    <row r="393" spans="15:17">
      <c r="O393" s="224"/>
      <c r="Q393" s="17"/>
    </row>
    <row r="394" spans="15:17">
      <c r="O394" s="224"/>
      <c r="Q394" s="17"/>
    </row>
    <row r="395" spans="15:17">
      <c r="O395" s="224"/>
      <c r="Q395" s="17"/>
    </row>
    <row r="396" spans="15:17">
      <c r="O396" s="224"/>
      <c r="Q396" s="17"/>
    </row>
    <row r="397" spans="15:17">
      <c r="O397" s="224"/>
      <c r="Q397" s="17"/>
    </row>
    <row r="398" spans="15:17">
      <c r="O398" s="224"/>
      <c r="Q398" s="17"/>
    </row>
    <row r="399" spans="15:17">
      <c r="O399" s="224"/>
      <c r="Q399" s="17"/>
    </row>
    <row r="400" spans="15:17">
      <c r="O400" s="224"/>
      <c r="Q400" s="17"/>
    </row>
    <row r="401" spans="15:17">
      <c r="O401" s="224"/>
      <c r="Q401" s="17"/>
    </row>
    <row r="402" spans="15:17">
      <c r="O402" s="224"/>
      <c r="Q402" s="17"/>
    </row>
    <row r="403" spans="15:17">
      <c r="O403" s="224"/>
      <c r="Q403" s="17"/>
    </row>
    <row r="404" spans="15:17">
      <c r="O404" s="224"/>
      <c r="Q404" s="17"/>
    </row>
    <row r="405" spans="15:17">
      <c r="O405" s="224"/>
      <c r="Q405" s="17"/>
    </row>
    <row r="406" spans="15:17">
      <c r="O406" s="224"/>
      <c r="Q406" s="17"/>
    </row>
    <row r="407" spans="15:17">
      <c r="O407" s="224"/>
      <c r="Q407" s="17"/>
    </row>
    <row r="408" spans="15:17">
      <c r="O408" s="224"/>
      <c r="Q408" s="17"/>
    </row>
    <row r="409" spans="15:17">
      <c r="O409" s="224"/>
      <c r="Q409" s="17"/>
    </row>
    <row r="410" spans="15:17">
      <c r="O410" s="224"/>
      <c r="Q410" s="17"/>
    </row>
    <row r="411" spans="15:17">
      <c r="O411" s="224"/>
      <c r="Q411" s="17"/>
    </row>
    <row r="412" spans="15:17">
      <c r="O412" s="224"/>
      <c r="Q412" s="17"/>
    </row>
    <row r="413" spans="15:17">
      <c r="O413" s="224"/>
      <c r="Q413" s="17"/>
    </row>
    <row r="414" spans="15:17">
      <c r="O414" s="224"/>
      <c r="Q414" s="17"/>
    </row>
    <row r="415" spans="15:17">
      <c r="O415" s="224"/>
      <c r="Q415" s="17"/>
    </row>
    <row r="416" spans="15:17">
      <c r="O416" s="224"/>
      <c r="Q416" s="17"/>
    </row>
    <row r="417" spans="15:17">
      <c r="O417" s="224"/>
      <c r="Q417" s="17"/>
    </row>
    <row r="418" spans="15:17">
      <c r="O418" s="224"/>
      <c r="Q418" s="17"/>
    </row>
    <row r="419" spans="15:17">
      <c r="O419" s="224"/>
      <c r="Q419" s="17"/>
    </row>
    <row r="420" spans="15:17">
      <c r="O420" s="224"/>
      <c r="Q420" s="17"/>
    </row>
    <row r="421" spans="15:17">
      <c r="O421" s="224"/>
      <c r="Q421" s="17"/>
    </row>
    <row r="422" spans="15:17">
      <c r="O422" s="224"/>
      <c r="Q422" s="17"/>
    </row>
    <row r="423" spans="15:17">
      <c r="O423" s="224"/>
      <c r="Q423" s="17"/>
    </row>
    <row r="424" spans="15:17">
      <c r="O424" s="224"/>
      <c r="Q424" s="17"/>
    </row>
    <row r="425" spans="15:17">
      <c r="O425" s="224"/>
      <c r="Q425" s="17"/>
    </row>
    <row r="426" spans="15:17">
      <c r="O426" s="224"/>
      <c r="Q426" s="17"/>
    </row>
    <row r="427" spans="15:17">
      <c r="O427" s="224"/>
      <c r="Q427" s="17"/>
    </row>
    <row r="428" spans="15:17">
      <c r="O428" s="224"/>
      <c r="Q428" s="17"/>
    </row>
    <row r="429" spans="15:17">
      <c r="O429" s="224"/>
      <c r="Q429" s="17"/>
    </row>
    <row r="430" spans="15:17">
      <c r="O430" s="224"/>
      <c r="Q430" s="17"/>
    </row>
    <row r="431" spans="15:17">
      <c r="O431" s="224"/>
      <c r="Q431" s="17"/>
    </row>
    <row r="432" spans="15:17">
      <c r="O432" s="224"/>
      <c r="Q432" s="17"/>
    </row>
    <row r="433" spans="15:17">
      <c r="O433" s="224"/>
      <c r="Q433" s="17"/>
    </row>
    <row r="434" spans="15:17">
      <c r="O434" s="224"/>
      <c r="Q434" s="17"/>
    </row>
    <row r="435" spans="15:17">
      <c r="O435" s="224"/>
      <c r="Q435" s="17"/>
    </row>
    <row r="436" spans="15:17">
      <c r="O436" s="224"/>
      <c r="Q436" s="17"/>
    </row>
    <row r="437" spans="15:17">
      <c r="O437" s="224"/>
      <c r="Q437" s="17"/>
    </row>
    <row r="438" spans="15:17">
      <c r="O438" s="224"/>
      <c r="Q438" s="17"/>
    </row>
    <row r="439" spans="15:17">
      <c r="O439" s="224"/>
      <c r="Q439" s="17"/>
    </row>
    <row r="440" spans="15:17">
      <c r="O440" s="224"/>
      <c r="Q440" s="17"/>
    </row>
    <row r="441" spans="15:17">
      <c r="O441" s="224"/>
      <c r="Q441" s="17"/>
    </row>
    <row r="442" spans="15:17">
      <c r="O442" s="224"/>
      <c r="Q442" s="17"/>
    </row>
    <row r="443" spans="15:17">
      <c r="O443" s="224"/>
      <c r="Q443" s="17"/>
    </row>
    <row r="444" spans="15:17">
      <c r="Q444" s="17"/>
    </row>
    <row r="445" spans="15:17">
      <c r="Q445" s="17"/>
    </row>
    <row r="446" spans="15:17">
      <c r="Q446" s="17"/>
    </row>
  </sheetData>
  <autoFilter ref="A6:N6">
    <filterColumn colId="0" showButton="0"/>
    <filterColumn colId="1" showButton="0"/>
  </autoFilter>
  <mergeCells count="124">
    <mergeCell ref="A271:C271"/>
    <mergeCell ref="A274:C274"/>
    <mergeCell ref="A277:C277"/>
    <mergeCell ref="A278:C278"/>
    <mergeCell ref="G281:H281"/>
    <mergeCell ref="A248:C248"/>
    <mergeCell ref="A249:C249"/>
    <mergeCell ref="A252:C252"/>
    <mergeCell ref="A255:C255"/>
    <mergeCell ref="G282:H282"/>
    <mergeCell ref="A260:C260"/>
    <mergeCell ref="A263:C263"/>
    <mergeCell ref="A266:C266"/>
    <mergeCell ref="A267:C267"/>
    <mergeCell ref="A270:C270"/>
    <mergeCell ref="A230:C230"/>
    <mergeCell ref="A232:C232"/>
    <mergeCell ref="A256:C256"/>
    <mergeCell ref="A259:C259"/>
    <mergeCell ref="A237:C237"/>
    <mergeCell ref="A238:C238"/>
    <mergeCell ref="A241:C241"/>
    <mergeCell ref="A243:C243"/>
    <mergeCell ref="A244:C244"/>
    <mergeCell ref="A245:C245"/>
    <mergeCell ref="A233:C233"/>
    <mergeCell ref="A234:C234"/>
    <mergeCell ref="A215:C215"/>
    <mergeCell ref="A216:C216"/>
    <mergeCell ref="A219:C219"/>
    <mergeCell ref="A221:C221"/>
    <mergeCell ref="A222:C222"/>
    <mergeCell ref="A223:C223"/>
    <mergeCell ref="A226:C226"/>
    <mergeCell ref="A227:C227"/>
    <mergeCell ref="A200:C200"/>
    <mergeCell ref="A201:C201"/>
    <mergeCell ref="A204:C204"/>
    <mergeCell ref="A205:C205"/>
    <mergeCell ref="A208:C208"/>
    <mergeCell ref="A210:C210"/>
    <mergeCell ref="A178:C178"/>
    <mergeCell ref="A181:C181"/>
    <mergeCell ref="A182:C182"/>
    <mergeCell ref="B186:C186"/>
    <mergeCell ref="A211:C211"/>
    <mergeCell ref="A212:C212"/>
    <mergeCell ref="A193:C193"/>
    <mergeCell ref="A194:C194"/>
    <mergeCell ref="A197:C197"/>
    <mergeCell ref="A199:C199"/>
    <mergeCell ref="A156:C156"/>
    <mergeCell ref="A159:C159"/>
    <mergeCell ref="A189:C189"/>
    <mergeCell ref="A190:C190"/>
    <mergeCell ref="A166:C166"/>
    <mergeCell ref="B167:C167"/>
    <mergeCell ref="A170:C170"/>
    <mergeCell ref="A171:C171"/>
    <mergeCell ref="A174:C174"/>
    <mergeCell ref="A177:C177"/>
    <mergeCell ref="A160:C160"/>
    <mergeCell ref="A163:C163"/>
    <mergeCell ref="A124:C124"/>
    <mergeCell ref="A134:C134"/>
    <mergeCell ref="A137:C137"/>
    <mergeCell ref="A138:C138"/>
    <mergeCell ref="A146:C146"/>
    <mergeCell ref="A147:C147"/>
    <mergeCell ref="A152:C152"/>
    <mergeCell ref="A155:C155"/>
    <mergeCell ref="A123:C123"/>
    <mergeCell ref="A89:C89"/>
    <mergeCell ref="A92:C92"/>
    <mergeCell ref="A93:C93"/>
    <mergeCell ref="A96:C96"/>
    <mergeCell ref="A99:C99"/>
    <mergeCell ref="A100:C100"/>
    <mergeCell ref="A106:C106"/>
    <mergeCell ref="A107:C107"/>
    <mergeCell ref="A111:C111"/>
    <mergeCell ref="A73:C73"/>
    <mergeCell ref="A76:C76"/>
    <mergeCell ref="A77:C77"/>
    <mergeCell ref="A81:C81"/>
    <mergeCell ref="A82:C82"/>
    <mergeCell ref="A115:C115"/>
    <mergeCell ref="A114:C114"/>
    <mergeCell ref="A29:C29"/>
    <mergeCell ref="A32:C32"/>
    <mergeCell ref="A33:C33"/>
    <mergeCell ref="A85:C85"/>
    <mergeCell ref="A88:C88"/>
    <mergeCell ref="A60:C60"/>
    <mergeCell ref="A63:C63"/>
    <mergeCell ref="A64:C64"/>
    <mergeCell ref="A69:C69"/>
    <mergeCell ref="A70:C70"/>
    <mergeCell ref="R4:R5"/>
    <mergeCell ref="A43:C43"/>
    <mergeCell ref="A44:C44"/>
    <mergeCell ref="A12:C12"/>
    <mergeCell ref="A13:C13"/>
    <mergeCell ref="A16:C16"/>
    <mergeCell ref="A19:C19"/>
    <mergeCell ref="A20:C20"/>
    <mergeCell ref="A26:C26"/>
    <mergeCell ref="A27:C27"/>
    <mergeCell ref="E4:F5"/>
    <mergeCell ref="G4:G5"/>
    <mergeCell ref="H4:H5"/>
    <mergeCell ref="M4:M5"/>
    <mergeCell ref="N4:N5"/>
    <mergeCell ref="O4:O5"/>
    <mergeCell ref="I4:I5"/>
    <mergeCell ref="J4:L4"/>
    <mergeCell ref="P4:Q4"/>
    <mergeCell ref="A6:C6"/>
    <mergeCell ref="A7:C7"/>
    <mergeCell ref="A1:M2"/>
    <mergeCell ref="A4:A5"/>
    <mergeCell ref="B4:B5"/>
    <mergeCell ref="C4:C5"/>
    <mergeCell ref="D4:D5"/>
  </mergeCells>
  <phoneticPr fontId="0" type="noConversion"/>
  <dataValidations count="4">
    <dataValidation type="list" allowBlank="1" showInputMessage="1" showErrorMessage="1" sqref="D68 D15 D25 D262 D42 D80 D91 D105 D158 D110 D251 D133 D145 D169 D11 D173 D180 D258 D247 D236 D225 D203 D192 D269 D162 D151 D95 D84 D72 D59 D185 D196 D207 D214 D218 D229 D240 D273">
      <formula1>#REF!</formula1>
    </dataValidation>
    <dataValidation type="list" allowBlank="1" showInputMessage="1" showErrorMessage="1" sqref="F68 F15 F25 F262 F42 F80 F91 F105 F158 F110 F251 F133 F145 F169 F11 F173 F180 F258 F247 F236 F225 F203 F192 F269 F162 F151 F95 F84 F72 F59 F185 F196 F207 F214 F218 F229 F240 F273">
      <formula1>#REF!</formula1>
    </dataValidation>
    <dataValidation type="list" allowBlank="1" showInputMessage="1" showErrorMessage="1" sqref="M68 M15 M25 M262 M42 M251 M80 M91 M105 M158 M110 M240 M133 M145 M169 M11 M173 M229 M258 M247 M236 M225 M214 M203 M192 M269 M162 M151 M95 M84 M72 M59 M185 M196 M207 M218 M273">
      <formula1>#REF!</formula1>
    </dataValidation>
    <dataValidation type="list" allowBlank="1" showInputMessage="1" showErrorMessage="1" sqref="N269 N158 N80 N192 N203 N105 N91 N68 N214 N225 N236 N11 N258 N247">
      <formula1>#REF!</formula1>
    </dataValidation>
  </dataValidations>
  <printOptions horizontalCentered="1"/>
  <pageMargins left="0.19685039370078741" right="0.19685039370078741" top="0.19685039370078741" bottom="0.27559055118110237" header="0" footer="0"/>
  <pageSetup paperSize="9" scale="56" fitToHeight="10" orientation="landscape" r:id="rId1"/>
  <headerFooter alignWithMargins="0">
    <oddFooter>&amp;C &amp;P</oddFooter>
  </headerFooter>
  <rowBreaks count="2" manualBreakCount="2">
    <brk id="128" max="13" man="1"/>
    <brk id="289" max="13" man="1"/>
  </rowBreaks>
  <colBreaks count="1" manualBreakCount="1">
    <brk id="1" max="290" man="1"/>
  </colBreaks>
  <legacyDrawing r:id="rId2"/>
</worksheet>
</file>

<file path=xl/worksheets/sheet6.xml><?xml version="1.0" encoding="utf-8"?>
<worksheet xmlns="http://schemas.openxmlformats.org/spreadsheetml/2006/main" xmlns:r="http://schemas.openxmlformats.org/officeDocument/2006/relationships">
  <sheetPr>
    <pageSetUpPr fitToPage="1"/>
  </sheetPr>
  <dimension ref="A1:U386"/>
  <sheetViews>
    <sheetView view="pageBreakPreview" zoomScale="70" zoomScaleNormal="100" zoomScaleSheetLayoutView="70" workbookViewId="0">
      <pane ySplit="6" topLeftCell="A65" activePane="bottomLeft" state="frozen"/>
      <selection activeCell="G278" sqref="G278"/>
      <selection pane="bottomLeft" activeCell="G278" sqref="G278"/>
    </sheetView>
  </sheetViews>
  <sheetFormatPr defaultRowHeight="15" outlineLevelRow="1"/>
  <cols>
    <col min="1" max="1" width="4" style="5" customWidth="1"/>
    <col min="2" max="2" width="12.140625" style="94" customWidth="1"/>
    <col min="3" max="3" width="30.85546875" style="5" customWidth="1"/>
    <col min="4" max="4" width="12.28515625" style="95" customWidth="1"/>
    <col min="5" max="5" width="10" style="94" bestFit="1" customWidth="1"/>
    <col min="6" max="6" width="9.7109375" style="94" customWidth="1"/>
    <col min="7" max="7" width="11.28515625" style="94" customWidth="1"/>
    <col min="8" max="8" width="12.85546875" style="94" bestFit="1" customWidth="1"/>
    <col min="9" max="9" width="12" style="94" customWidth="1"/>
    <col min="10" max="10" width="11.140625" style="94" customWidth="1"/>
    <col min="11" max="12" width="9.28515625" style="94" customWidth="1"/>
    <col min="13" max="13" width="21.140625" style="5" customWidth="1"/>
    <col min="14" max="14" width="15.5703125" style="5" customWidth="1"/>
    <col min="15" max="15" width="12.28515625" style="95" customWidth="1"/>
    <col min="16" max="16" width="12.42578125" style="5" customWidth="1"/>
    <col min="17" max="17" width="12.140625" style="5" customWidth="1"/>
    <col min="18" max="18" width="13.5703125" style="5" hidden="1" customWidth="1"/>
    <col min="19" max="16384" width="9.140625" style="5"/>
  </cols>
  <sheetData>
    <row r="1" spans="1:18">
      <c r="L1" s="1665"/>
      <c r="M1" s="1665"/>
    </row>
    <row r="2" spans="1:18" s="1" customFormat="1" ht="25.5" customHeight="1">
      <c r="A2" s="1618" t="s">
        <v>234</v>
      </c>
      <c r="B2" s="1618"/>
      <c r="C2" s="1618"/>
      <c r="D2" s="1618"/>
      <c r="E2" s="1618"/>
      <c r="F2" s="1618"/>
      <c r="G2" s="1618"/>
      <c r="H2" s="1618"/>
      <c r="I2" s="1618"/>
      <c r="J2" s="1618"/>
      <c r="K2" s="1618"/>
      <c r="L2" s="1618"/>
      <c r="M2" s="1618"/>
      <c r="N2" s="223"/>
      <c r="O2" s="223"/>
      <c r="P2" s="223"/>
    </row>
    <row r="3" spans="1:18" s="2" customFormat="1" ht="15.75" customHeight="1">
      <c r="A3" s="1618"/>
      <c r="B3" s="1618"/>
      <c r="C3" s="1618"/>
      <c r="D3" s="1618"/>
      <c r="E3" s="1618"/>
      <c r="F3" s="1618"/>
      <c r="G3" s="1618"/>
      <c r="H3" s="1618"/>
      <c r="I3" s="1618"/>
      <c r="J3" s="1618"/>
      <c r="K3" s="1618"/>
      <c r="L3" s="1618"/>
      <c r="M3" s="1618"/>
      <c r="N3" s="223"/>
      <c r="O3" s="223"/>
      <c r="P3" s="223"/>
    </row>
    <row r="4" spans="1:18" ht="42.75" customHeight="1" thickBot="1">
      <c r="A4" s="3"/>
      <c r="B4" s="224"/>
      <c r="C4" s="3"/>
      <c r="D4" s="4"/>
      <c r="E4" s="224"/>
      <c r="F4" s="224"/>
      <c r="G4" s="224"/>
      <c r="H4" s="224"/>
      <c r="I4" s="224"/>
      <c r="J4" s="224"/>
      <c r="K4" s="224"/>
      <c r="L4" s="224"/>
      <c r="M4" s="224" t="s">
        <v>235</v>
      </c>
      <c r="N4" s="224"/>
      <c r="O4" s="4"/>
      <c r="P4" s="224"/>
    </row>
    <row r="5" spans="1:18" s="6" customFormat="1" ht="44.25" customHeight="1">
      <c r="A5" s="1647" t="s">
        <v>134</v>
      </c>
      <c r="B5" s="1604" t="s">
        <v>135</v>
      </c>
      <c r="C5" s="1604" t="s">
        <v>136</v>
      </c>
      <c r="D5" s="1650" t="s">
        <v>137</v>
      </c>
      <c r="E5" s="1652" t="s">
        <v>138</v>
      </c>
      <c r="F5" s="1641"/>
      <c r="G5" s="1604" t="s">
        <v>139</v>
      </c>
      <c r="H5" s="1604" t="s">
        <v>140</v>
      </c>
      <c r="I5" s="1638" t="s">
        <v>141</v>
      </c>
      <c r="J5" s="1640" t="s">
        <v>142</v>
      </c>
      <c r="K5" s="1640"/>
      <c r="L5" s="1641"/>
      <c r="M5" s="1638" t="s">
        <v>143</v>
      </c>
      <c r="N5" s="1650" t="s">
        <v>273</v>
      </c>
      <c r="O5" s="1650" t="s">
        <v>279</v>
      </c>
      <c r="P5" s="1659" t="s">
        <v>291</v>
      </c>
      <c r="Q5" s="1660"/>
      <c r="R5" s="1604" t="s">
        <v>250</v>
      </c>
    </row>
    <row r="6" spans="1:18" ht="18" customHeight="1" thickBot="1">
      <c r="A6" s="1648"/>
      <c r="B6" s="1649"/>
      <c r="C6" s="1649"/>
      <c r="D6" s="1651"/>
      <c r="E6" s="1653"/>
      <c r="F6" s="1654"/>
      <c r="G6" s="1649"/>
      <c r="H6" s="1649"/>
      <c r="I6" s="1639"/>
      <c r="J6" s="7" t="s">
        <v>144</v>
      </c>
      <c r="K6" s="8" t="s">
        <v>145</v>
      </c>
      <c r="L6" s="8" t="s">
        <v>146</v>
      </c>
      <c r="M6" s="1639"/>
      <c r="N6" s="1651"/>
      <c r="O6" s="1651"/>
      <c r="P6" s="2" t="s">
        <v>292</v>
      </c>
      <c r="Q6" s="5" t="s">
        <v>293</v>
      </c>
      <c r="R6" s="1605"/>
    </row>
    <row r="7" spans="1:18" ht="44.25" customHeight="1">
      <c r="A7" s="1644" t="e">
        <f>VLOOKUP(#REF!,#REF!,3,FALSE)</f>
        <v>#REF!</v>
      </c>
      <c r="B7" s="1644"/>
      <c r="C7" s="1645"/>
      <c r="D7" s="9"/>
      <c r="E7" s="10"/>
      <c r="F7" s="11"/>
      <c r="G7" s="186" t="e">
        <f t="shared" ref="G7:L7" si="0">G23</f>
        <v>#REF!</v>
      </c>
      <c r="H7" s="186" t="e">
        <f t="shared" si="0"/>
        <v>#REF!</v>
      </c>
      <c r="I7" s="186" t="e">
        <f t="shared" si="0"/>
        <v>#REF!</v>
      </c>
      <c r="J7" s="186" t="e">
        <f t="shared" si="0"/>
        <v>#REF!</v>
      </c>
      <c r="K7" s="186" t="e">
        <f t="shared" si="0"/>
        <v>#REF!</v>
      </c>
      <c r="L7" s="186" t="e">
        <f t="shared" si="0"/>
        <v>#REF!</v>
      </c>
      <c r="M7" s="179"/>
      <c r="N7" s="179"/>
      <c r="O7" s="179"/>
    </row>
    <row r="8" spans="1:18" ht="18" hidden="1" customHeight="1" outlineLevel="1">
      <c r="A8" s="1646" t="e">
        <f>VLOOKUP(#REF!,#REF!,3,FALSE)</f>
        <v>#REF!</v>
      </c>
      <c r="B8" s="1646"/>
      <c r="C8" s="1646"/>
      <c r="D8" s="29"/>
      <c r="E8" s="30"/>
      <c r="F8" s="27"/>
      <c r="G8" s="198"/>
      <c r="H8" s="198"/>
      <c r="I8" s="198"/>
      <c r="J8" s="198"/>
      <c r="K8" s="198"/>
      <c r="L8" s="198"/>
      <c r="M8" s="179"/>
      <c r="N8" s="179"/>
      <c r="O8" s="179"/>
    </row>
    <row r="9" spans="1:18" ht="60.75" hidden="1" customHeight="1" outlineLevel="1">
      <c r="A9" s="12" t="e">
        <f>#REF!</f>
        <v>#REF!</v>
      </c>
      <c r="B9" s="12" t="e">
        <f>#REF!</f>
        <v>#REF!</v>
      </c>
      <c r="C9" s="13" t="s">
        <v>132</v>
      </c>
      <c r="D9" s="29" t="e">
        <f>VLOOKUP(#REF!,#REF!,3,FALSE)</f>
        <v>#REF!</v>
      </c>
      <c r="E9" s="30" t="e">
        <f>#REF!</f>
        <v>#REF!</v>
      </c>
      <c r="F9" s="27" t="e">
        <f>VLOOKUP(#REF!,#REF!,3,FALSE)</f>
        <v>#REF!</v>
      </c>
      <c r="G9" s="30" t="e">
        <f>#REF!</f>
        <v>#REF!</v>
      </c>
      <c r="H9" s="30" t="e">
        <f>#REF!</f>
        <v>#REF!</v>
      </c>
      <c r="I9" s="30" t="e">
        <f>#REF!</f>
        <v>#REF!</v>
      </c>
      <c r="J9" s="30" t="e">
        <f>#REF!</f>
        <v>#REF!</v>
      </c>
      <c r="K9" s="30" t="e">
        <f>#REF!</f>
        <v>#REF!</v>
      </c>
      <c r="L9" s="30" t="e">
        <f>#REF!</f>
        <v>#REF!</v>
      </c>
      <c r="M9" s="231" t="e">
        <f>VLOOKUP(#REF!,#REF!,3,FALSE)</f>
        <v>#REF!</v>
      </c>
      <c r="N9" s="232" t="e">
        <f>VLOOKUP(#REF!,#REF!,3,FALSE)</f>
        <v>#REF!</v>
      </c>
      <c r="O9" s="193" t="e">
        <f>IF(B9=$B$23,1,0)</f>
        <v>#REF!</v>
      </c>
      <c r="P9" s="5">
        <v>1</v>
      </c>
      <c r="Q9" s="5">
        <v>0</v>
      </c>
    </row>
    <row r="10" spans="1:18" ht="75.75" hidden="1" customHeight="1" outlineLevel="1">
      <c r="A10" s="12" t="e">
        <f>#REF!</f>
        <v>#REF!</v>
      </c>
      <c r="B10" s="12" t="e">
        <f>#REF!</f>
        <v>#REF!</v>
      </c>
      <c r="C10" s="13" t="s">
        <v>147</v>
      </c>
      <c r="D10" s="29" t="e">
        <f>VLOOKUP(#REF!,#REF!,3,FALSE)</f>
        <v>#REF!</v>
      </c>
      <c r="E10" s="30" t="e">
        <f>#REF!</f>
        <v>#REF!</v>
      </c>
      <c r="F10" s="27" t="e">
        <f>VLOOKUP(#REF!,#REF!,3,FALSE)</f>
        <v>#REF!</v>
      </c>
      <c r="G10" s="30" t="e">
        <f>#REF!</f>
        <v>#REF!</v>
      </c>
      <c r="H10" s="30" t="e">
        <f>#REF!</f>
        <v>#REF!</v>
      </c>
      <c r="I10" s="30" t="e">
        <f>#REF!</f>
        <v>#REF!</v>
      </c>
      <c r="J10" s="30" t="e">
        <f>#REF!</f>
        <v>#REF!</v>
      </c>
      <c r="K10" s="30" t="e">
        <f>#REF!</f>
        <v>#REF!</v>
      </c>
      <c r="L10" s="30" t="e">
        <f>#REF!</f>
        <v>#REF!</v>
      </c>
      <c r="M10" s="231" t="e">
        <f>VLOOKUP(#REF!,#REF!,3,FALSE)</f>
        <v>#REF!</v>
      </c>
      <c r="N10" s="232" t="e">
        <f>VLOOKUP(#REF!,#REF!,3,FALSE)</f>
        <v>#REF!</v>
      </c>
      <c r="O10" s="193" t="e">
        <f t="shared" ref="O10:O73" si="1">IF(B10=$B$23,1,0)</f>
        <v>#REF!</v>
      </c>
      <c r="P10" s="5">
        <v>1</v>
      </c>
      <c r="Q10" s="5">
        <v>0</v>
      </c>
    </row>
    <row r="11" spans="1:18" ht="60.75" hidden="1" customHeight="1" outlineLevel="1">
      <c r="A11" s="12" t="e">
        <f>#REF!</f>
        <v>#REF!</v>
      </c>
      <c r="B11" s="12" t="e">
        <f>#REF!</f>
        <v>#REF!</v>
      </c>
      <c r="C11" s="13" t="s">
        <v>148</v>
      </c>
      <c r="D11" s="29" t="e">
        <f>VLOOKUP(#REF!,#REF!,3,FALSE)</f>
        <v>#REF!</v>
      </c>
      <c r="E11" s="30" t="e">
        <f>#REF!</f>
        <v>#REF!</v>
      </c>
      <c r="F11" s="27" t="e">
        <f>VLOOKUP(#REF!,#REF!,3,FALSE)</f>
        <v>#REF!</v>
      </c>
      <c r="G11" s="30" t="e">
        <f>#REF!</f>
        <v>#REF!</v>
      </c>
      <c r="H11" s="30" t="e">
        <f>#REF!</f>
        <v>#REF!</v>
      </c>
      <c r="I11" s="30" t="e">
        <f>#REF!</f>
        <v>#REF!</v>
      </c>
      <c r="J11" s="30" t="e">
        <f>#REF!</f>
        <v>#REF!</v>
      </c>
      <c r="K11" s="30" t="e">
        <f>#REF!</f>
        <v>#REF!</v>
      </c>
      <c r="L11" s="30" t="e">
        <f>#REF!</f>
        <v>#REF!</v>
      </c>
      <c r="M11" s="231" t="e">
        <f>VLOOKUP(#REF!,#REF!,3,FALSE)</f>
        <v>#REF!</v>
      </c>
      <c r="N11" s="232" t="e">
        <f>VLOOKUP(#REF!,#REF!,3,FALSE)</f>
        <v>#REF!</v>
      </c>
      <c r="O11" s="193" t="e">
        <f t="shared" si="1"/>
        <v>#REF!</v>
      </c>
      <c r="P11" s="5">
        <v>1</v>
      </c>
      <c r="Q11" s="5">
        <v>0</v>
      </c>
    </row>
    <row r="12" spans="1:18" s="69" customFormat="1" ht="39" hidden="1" customHeight="1" outlineLevel="1">
      <c r="A12" s="12" t="e">
        <f>#REF!</f>
        <v>#REF!</v>
      </c>
      <c r="B12" s="12" t="e">
        <f>#REF!</f>
        <v>#REF!</v>
      </c>
      <c r="C12" s="13" t="s">
        <v>159</v>
      </c>
      <c r="D12" s="29" t="e">
        <f>VLOOKUP(#REF!,#REF!,3,FALSE)</f>
        <v>#REF!</v>
      </c>
      <c r="E12" s="30" t="e">
        <f>#REF!</f>
        <v>#REF!</v>
      </c>
      <c r="F12" s="27" t="e">
        <f>VLOOKUP(#REF!,#REF!,3,FALSE)</f>
        <v>#REF!</v>
      </c>
      <c r="G12" s="30" t="e">
        <f>#REF!</f>
        <v>#REF!</v>
      </c>
      <c r="H12" s="30" t="e">
        <f>#REF!</f>
        <v>#REF!</v>
      </c>
      <c r="I12" s="30" t="e">
        <f>#REF!</f>
        <v>#REF!</v>
      </c>
      <c r="J12" s="30" t="e">
        <f>#REF!</f>
        <v>#REF!</v>
      </c>
      <c r="K12" s="30" t="e">
        <f>#REF!</f>
        <v>#REF!</v>
      </c>
      <c r="L12" s="30" t="e">
        <f>#REF!</f>
        <v>#REF!</v>
      </c>
      <c r="M12" s="231" t="e">
        <f>VLOOKUP(#REF!,#REF!,3,FALSE)</f>
        <v>#REF!</v>
      </c>
      <c r="N12" s="232" t="e">
        <f>VLOOKUP(#REF!,#REF!,3,FALSE)</f>
        <v>#REF!</v>
      </c>
      <c r="O12" s="193" t="e">
        <f t="shared" si="1"/>
        <v>#REF!</v>
      </c>
      <c r="P12" s="5">
        <v>1</v>
      </c>
      <c r="Q12" s="69">
        <v>0</v>
      </c>
    </row>
    <row r="13" spans="1:18" ht="36.75" hidden="1" customHeight="1" outlineLevel="1">
      <c r="A13" s="12" t="e">
        <f>#REF!</f>
        <v>#REF!</v>
      </c>
      <c r="B13" s="12" t="e">
        <f>#REF!</f>
        <v>#REF!</v>
      </c>
      <c r="C13" s="13" t="s">
        <v>149</v>
      </c>
      <c r="D13" s="29" t="e">
        <f>VLOOKUP(#REF!,#REF!,3,FALSE)</f>
        <v>#REF!</v>
      </c>
      <c r="E13" s="30" t="e">
        <f>#REF!</f>
        <v>#REF!</v>
      </c>
      <c r="F13" s="27" t="e">
        <f>VLOOKUP(#REF!,#REF!,3,FALSE)</f>
        <v>#REF!</v>
      </c>
      <c r="G13" s="30" t="e">
        <f>#REF!</f>
        <v>#REF!</v>
      </c>
      <c r="H13" s="30" t="e">
        <f>#REF!</f>
        <v>#REF!</v>
      </c>
      <c r="I13" s="30" t="e">
        <f>#REF!</f>
        <v>#REF!</v>
      </c>
      <c r="J13" s="30" t="e">
        <f>#REF!</f>
        <v>#REF!</v>
      </c>
      <c r="K13" s="30" t="e">
        <f>#REF!</f>
        <v>#REF!</v>
      </c>
      <c r="L13" s="30" t="e">
        <f>#REF!</f>
        <v>#REF!</v>
      </c>
      <c r="M13" s="231" t="e">
        <f>VLOOKUP(#REF!,#REF!,3,FALSE)</f>
        <v>#REF!</v>
      </c>
      <c r="N13" s="232" t="e">
        <f>VLOOKUP(#REF!,#REF!,3,FALSE)</f>
        <v>#REF!</v>
      </c>
      <c r="O13" s="193" t="e">
        <f t="shared" si="1"/>
        <v>#REF!</v>
      </c>
      <c r="P13" s="5">
        <v>1</v>
      </c>
      <c r="Q13" s="5">
        <v>0</v>
      </c>
    </row>
    <row r="14" spans="1:18" ht="39" hidden="1" customHeight="1" outlineLevel="1">
      <c r="A14" s="12" t="e">
        <f>#REF!</f>
        <v>#REF!</v>
      </c>
      <c r="B14" s="12" t="e">
        <f>#REF!</f>
        <v>#REF!</v>
      </c>
      <c r="C14" s="19" t="s">
        <v>159</v>
      </c>
      <c r="D14" s="29" t="e">
        <f>VLOOKUP(#REF!,#REF!,3,FALSE)</f>
        <v>#REF!</v>
      </c>
      <c r="E14" s="30" t="e">
        <f>#REF!</f>
        <v>#REF!</v>
      </c>
      <c r="F14" s="27" t="e">
        <f>VLOOKUP(#REF!,#REF!,3,FALSE)</f>
        <v>#REF!</v>
      </c>
      <c r="G14" s="30" t="e">
        <f>#REF!</f>
        <v>#REF!</v>
      </c>
      <c r="H14" s="30" t="e">
        <f>#REF!</f>
        <v>#REF!</v>
      </c>
      <c r="I14" s="30" t="e">
        <f>#REF!</f>
        <v>#REF!</v>
      </c>
      <c r="J14" s="30" t="e">
        <f>#REF!</f>
        <v>#REF!</v>
      </c>
      <c r="K14" s="30" t="e">
        <f>#REF!</f>
        <v>#REF!</v>
      </c>
      <c r="L14" s="30" t="e">
        <f>#REF!</f>
        <v>#REF!</v>
      </c>
      <c r="M14" s="231" t="e">
        <f>VLOOKUP(#REF!,#REF!,3,FALSE)</f>
        <v>#REF!</v>
      </c>
      <c r="N14" s="232" t="e">
        <f>VLOOKUP(#REF!,#REF!,3,FALSE)</f>
        <v>#REF!</v>
      </c>
      <c r="O14" s="193" t="e">
        <f t="shared" si="1"/>
        <v>#REF!</v>
      </c>
      <c r="P14" s="5">
        <v>1</v>
      </c>
      <c r="Q14" s="5">
        <v>0</v>
      </c>
    </row>
    <row r="15" spans="1:18" ht="18" hidden="1" customHeight="1" outlineLevel="1">
      <c r="A15" s="14"/>
      <c r="B15" s="14"/>
      <c r="C15" s="14"/>
      <c r="D15" s="14"/>
      <c r="E15" s="14"/>
      <c r="F15" s="14"/>
      <c r="G15" s="14"/>
      <c r="H15" s="14"/>
      <c r="I15" s="14"/>
      <c r="J15" s="14"/>
      <c r="K15" s="14"/>
      <c r="L15" s="14"/>
      <c r="M15" s="193"/>
      <c r="N15" s="193"/>
      <c r="O15" s="193" t="e">
        <f t="shared" si="1"/>
        <v>#REF!</v>
      </c>
    </row>
    <row r="16" spans="1:18" ht="27" hidden="1" customHeight="1" outlineLevel="1">
      <c r="A16" s="1646" t="e">
        <f>VLOOKUP(#REF!,#REF!,3,FALSE)</f>
        <v>#REF!</v>
      </c>
      <c r="B16" s="1646"/>
      <c r="C16" s="1646"/>
      <c r="D16" s="20"/>
      <c r="E16" s="15"/>
      <c r="F16" s="34"/>
      <c r="G16" s="21" t="e">
        <f t="shared" ref="G16:L16" si="2">SUM(G9:G15)</f>
        <v>#REF!</v>
      </c>
      <c r="H16" s="21" t="e">
        <f t="shared" si="2"/>
        <v>#REF!</v>
      </c>
      <c r="I16" s="21" t="e">
        <f t="shared" si="2"/>
        <v>#REF!</v>
      </c>
      <c r="J16" s="21" t="e">
        <f t="shared" si="2"/>
        <v>#REF!</v>
      </c>
      <c r="K16" s="21" t="e">
        <f t="shared" si="2"/>
        <v>#REF!</v>
      </c>
      <c r="L16" s="21" t="e">
        <f t="shared" si="2"/>
        <v>#REF!</v>
      </c>
      <c r="M16" s="193"/>
      <c r="N16" s="193"/>
      <c r="O16" s="193" t="e">
        <f t="shared" si="1"/>
        <v>#REF!</v>
      </c>
    </row>
    <row r="17" spans="1:21" ht="27" hidden="1" customHeight="1" outlineLevel="1">
      <c r="A17" s="1646" t="e">
        <f>VLOOKUP(#REF!,#REF!,3,FALSE)</f>
        <v>#REF!</v>
      </c>
      <c r="B17" s="1646"/>
      <c r="C17" s="1646"/>
      <c r="D17" s="20"/>
      <c r="E17" s="15"/>
      <c r="F17" s="34"/>
      <c r="G17" s="21"/>
      <c r="H17" s="15"/>
      <c r="I17" s="15"/>
      <c r="J17" s="15"/>
      <c r="K17" s="15"/>
      <c r="L17" s="15"/>
      <c r="M17" s="193"/>
      <c r="N17" s="193"/>
      <c r="O17" s="193" t="e">
        <f t="shared" si="1"/>
        <v>#REF!</v>
      </c>
    </row>
    <row r="18" spans="1:21" ht="27" hidden="1" customHeight="1" outlineLevel="1">
      <c r="A18" s="12" t="e">
        <f>#REF!</f>
        <v>#REF!</v>
      </c>
      <c r="B18" s="12" t="e">
        <f>#REF!</f>
        <v>#REF!</v>
      </c>
      <c r="C18" s="19" t="s">
        <v>170</v>
      </c>
      <c r="D18" s="29" t="e">
        <f>VLOOKUP(#REF!,#REF!,3,FALSE)</f>
        <v>#REF!</v>
      </c>
      <c r="E18" s="30" t="e">
        <f>#REF!</f>
        <v>#REF!</v>
      </c>
      <c r="F18" s="27" t="e">
        <f>VLOOKUP(#REF!,#REF!,3,FALSE)</f>
        <v>#REF!</v>
      </c>
      <c r="G18" s="30" t="e">
        <f>#REF!</f>
        <v>#REF!</v>
      </c>
      <c r="H18" s="30" t="e">
        <f>#REF!</f>
        <v>#REF!</v>
      </c>
      <c r="I18" s="30" t="e">
        <f>#REF!</f>
        <v>#REF!</v>
      </c>
      <c r="J18" s="30" t="e">
        <f>#REF!</f>
        <v>#REF!</v>
      </c>
      <c r="K18" s="30" t="e">
        <f>#REF!</f>
        <v>#REF!</v>
      </c>
      <c r="L18" s="30" t="e">
        <f>#REF!</f>
        <v>#REF!</v>
      </c>
      <c r="M18" s="231" t="e">
        <f>VLOOKUP(#REF!,#REF!,3,FALSE)</f>
        <v>#REF!</v>
      </c>
      <c r="N18" s="232" t="e">
        <f>VLOOKUP(#REF!,#REF!,3,FALSE)</f>
        <v>#REF!</v>
      </c>
      <c r="O18" s="193" t="e">
        <f t="shared" si="1"/>
        <v>#REF!</v>
      </c>
      <c r="P18" s="5">
        <v>0</v>
      </c>
      <c r="Q18" s="5">
        <v>1</v>
      </c>
    </row>
    <row r="19" spans="1:21" ht="27" hidden="1" customHeight="1" outlineLevel="1">
      <c r="A19" s="12" t="e">
        <f>#REF!</f>
        <v>#REF!</v>
      </c>
      <c r="B19" s="12" t="e">
        <f>#REF!</f>
        <v>#REF!</v>
      </c>
      <c r="C19" s="19" t="s">
        <v>174</v>
      </c>
      <c r="D19" s="29" t="e">
        <f>VLOOKUP(#REF!,#REF!,3,FALSE)</f>
        <v>#REF!</v>
      </c>
      <c r="E19" s="30" t="e">
        <f>#REF!</f>
        <v>#REF!</v>
      </c>
      <c r="F19" s="27" t="e">
        <f>VLOOKUP(#REF!,#REF!,3,FALSE)</f>
        <v>#REF!</v>
      </c>
      <c r="G19" s="30" t="e">
        <f>#REF!</f>
        <v>#REF!</v>
      </c>
      <c r="H19" s="30" t="e">
        <f>#REF!</f>
        <v>#REF!</v>
      </c>
      <c r="I19" s="30" t="e">
        <f>#REF!</f>
        <v>#REF!</v>
      </c>
      <c r="J19" s="30" t="e">
        <f>#REF!</f>
        <v>#REF!</v>
      </c>
      <c r="K19" s="30" t="e">
        <f>#REF!</f>
        <v>#REF!</v>
      </c>
      <c r="L19" s="30" t="e">
        <f>#REF!</f>
        <v>#REF!</v>
      </c>
      <c r="M19" s="231" t="e">
        <f>VLOOKUP(#REF!,#REF!,3,FALSE)</f>
        <v>#REF!</v>
      </c>
      <c r="N19" s="232" t="e">
        <f>VLOOKUP(#REF!,#REF!,3,FALSE)</f>
        <v>#REF!</v>
      </c>
      <c r="O19" s="193" t="e">
        <f t="shared" si="1"/>
        <v>#REF!</v>
      </c>
      <c r="P19" s="5">
        <v>0</v>
      </c>
      <c r="Q19" s="5">
        <v>1</v>
      </c>
    </row>
    <row r="20" spans="1:21" ht="27" hidden="1" customHeight="1" outlineLevel="1">
      <c r="A20" s="12" t="e">
        <f>#REF!</f>
        <v>#REF!</v>
      </c>
      <c r="B20" s="12" t="e">
        <f>#REF!</f>
        <v>#REF!</v>
      </c>
      <c r="C20" s="19" t="s">
        <v>180</v>
      </c>
      <c r="D20" s="29" t="e">
        <f>VLOOKUP(#REF!,#REF!,3,FALSE)</f>
        <v>#REF!</v>
      </c>
      <c r="E20" s="30" t="e">
        <f>#REF!</f>
        <v>#REF!</v>
      </c>
      <c r="F20" s="27" t="e">
        <f>VLOOKUP(#REF!,#REF!,3,FALSE)</f>
        <v>#REF!</v>
      </c>
      <c r="G20" s="30" t="e">
        <f>#REF!</f>
        <v>#REF!</v>
      </c>
      <c r="H20" s="30" t="e">
        <f>#REF!</f>
        <v>#REF!</v>
      </c>
      <c r="I20" s="30" t="e">
        <f>#REF!</f>
        <v>#REF!</v>
      </c>
      <c r="J20" s="30" t="e">
        <f>#REF!</f>
        <v>#REF!</v>
      </c>
      <c r="K20" s="30" t="e">
        <f>#REF!</f>
        <v>#REF!</v>
      </c>
      <c r="L20" s="30" t="e">
        <f>#REF!</f>
        <v>#REF!</v>
      </c>
      <c r="M20" s="231" t="e">
        <f>VLOOKUP(#REF!,#REF!,3,FALSE)</f>
        <v>#REF!</v>
      </c>
      <c r="N20" s="232" t="e">
        <f>VLOOKUP(#REF!,#REF!,3,FALSE)</f>
        <v>#REF!</v>
      </c>
      <c r="O20" s="193" t="e">
        <f t="shared" si="1"/>
        <v>#REF!</v>
      </c>
      <c r="P20" s="5">
        <v>0</v>
      </c>
      <c r="Q20" s="5">
        <v>1</v>
      </c>
    </row>
    <row r="21" spans="1:21" ht="18.75" hidden="1" customHeight="1" outlineLevel="1">
      <c r="A21" s="159"/>
      <c r="B21" s="160"/>
      <c r="C21" s="161"/>
      <c r="D21" s="29"/>
      <c r="E21" s="30"/>
      <c r="F21" s="27"/>
      <c r="G21" s="37"/>
      <c r="H21" s="30"/>
      <c r="I21" s="30"/>
      <c r="J21" s="30"/>
      <c r="K21" s="30"/>
      <c r="L21" s="30"/>
      <c r="M21" s="193"/>
      <c r="N21" s="193"/>
      <c r="O21" s="193" t="e">
        <f t="shared" si="1"/>
        <v>#REF!</v>
      </c>
    </row>
    <row r="22" spans="1:21" ht="15.75" hidden="1" customHeight="1" outlineLevel="1">
      <c r="A22" s="1646" t="e">
        <f>VLOOKUP(#REF!,#REF!,3,FALSE)</f>
        <v>#REF!</v>
      </c>
      <c r="B22" s="1646"/>
      <c r="C22" s="1646"/>
      <c r="D22" s="35"/>
      <c r="E22" s="30"/>
      <c r="F22" s="36"/>
      <c r="G22" s="37" t="e">
        <f t="shared" ref="G22:L22" si="3">SUM(G18:G21)</f>
        <v>#REF!</v>
      </c>
      <c r="H22" s="37" t="e">
        <f t="shared" si="3"/>
        <v>#REF!</v>
      </c>
      <c r="I22" s="37" t="e">
        <f t="shared" si="3"/>
        <v>#REF!</v>
      </c>
      <c r="J22" s="37" t="e">
        <f t="shared" si="3"/>
        <v>#REF!</v>
      </c>
      <c r="K22" s="37" t="e">
        <f t="shared" si="3"/>
        <v>#REF!</v>
      </c>
      <c r="L22" s="37" t="e">
        <f t="shared" si="3"/>
        <v>#REF!</v>
      </c>
      <c r="M22" s="193"/>
      <c r="N22" s="193"/>
      <c r="O22" s="193" t="e">
        <f t="shared" si="1"/>
        <v>#REF!</v>
      </c>
    </row>
    <row r="23" spans="1:21" ht="26.25" hidden="1" customHeight="1" outlineLevel="1">
      <c r="A23" s="155"/>
      <c r="B23" s="155" t="e">
        <f>VLOOKUP(#REF!,#REF!,3,FALSE)</f>
        <v>#REF!</v>
      </c>
      <c r="C23" s="156" t="e">
        <f>A7</f>
        <v>#REF!</v>
      </c>
      <c r="D23" s="151"/>
      <c r="E23" s="152"/>
      <c r="F23" s="153"/>
      <c r="G23" s="152" t="e">
        <f t="shared" ref="G23:L23" si="4">G22+G16</f>
        <v>#REF!</v>
      </c>
      <c r="H23" s="152" t="e">
        <f t="shared" si="4"/>
        <v>#REF!</v>
      </c>
      <c r="I23" s="152" t="e">
        <f t="shared" si="4"/>
        <v>#REF!</v>
      </c>
      <c r="J23" s="152" t="e">
        <f t="shared" si="4"/>
        <v>#REF!</v>
      </c>
      <c r="K23" s="152" t="e">
        <f t="shared" si="4"/>
        <v>#REF!</v>
      </c>
      <c r="L23" s="152" t="e">
        <f t="shared" si="4"/>
        <v>#REF!</v>
      </c>
      <c r="M23" s="152"/>
      <c r="N23" s="152"/>
      <c r="O23" s="193" t="e">
        <f t="shared" si="1"/>
        <v>#REF!</v>
      </c>
    </row>
    <row r="24" spans="1:21" ht="15.75" hidden="1" customHeight="1" outlineLevel="1">
      <c r="A24" s="27"/>
      <c r="B24" s="27"/>
      <c r="C24" s="28"/>
      <c r="D24" s="29"/>
      <c r="E24" s="30"/>
      <c r="F24" s="27"/>
      <c r="G24" s="30"/>
      <c r="H24" s="30"/>
      <c r="I24" s="30"/>
      <c r="J24" s="30"/>
      <c r="K24" s="30"/>
      <c r="L24" s="30"/>
      <c r="M24" s="193"/>
      <c r="N24" s="193"/>
      <c r="O24" s="193" t="e">
        <f t="shared" si="1"/>
        <v>#REF!</v>
      </c>
    </row>
    <row r="25" spans="1:21" ht="25.5" customHeight="1" collapsed="1">
      <c r="A25" s="1644" t="e">
        <f>VLOOKUP(#REF!,#REF!,3,FALSE)</f>
        <v>#REF!</v>
      </c>
      <c r="B25" s="1644"/>
      <c r="C25" s="1645"/>
      <c r="D25" s="9"/>
      <c r="E25" s="10"/>
      <c r="F25" s="11"/>
      <c r="G25" s="186" t="e">
        <f t="shared" ref="G25:L25" si="5">G36</f>
        <v>#REF!</v>
      </c>
      <c r="H25" s="186" t="e">
        <f t="shared" si="5"/>
        <v>#REF!</v>
      </c>
      <c r="I25" s="186" t="e">
        <f t="shared" si="5"/>
        <v>#REF!</v>
      </c>
      <c r="J25" s="186" t="e">
        <f t="shared" si="5"/>
        <v>#REF!</v>
      </c>
      <c r="K25" s="186" t="e">
        <f t="shared" si="5"/>
        <v>#REF!</v>
      </c>
      <c r="L25" s="186" t="e">
        <f t="shared" si="5"/>
        <v>#REF!</v>
      </c>
      <c r="M25" s="193"/>
      <c r="N25" s="193"/>
      <c r="O25" s="193" t="e">
        <f t="shared" si="1"/>
        <v>#REF!</v>
      </c>
    </row>
    <row r="26" spans="1:21" ht="15" hidden="1" customHeight="1" outlineLevel="1">
      <c r="A26" s="1646" t="e">
        <f>VLOOKUP(#REF!,#REF!,3,FALSE)</f>
        <v>#REF!</v>
      </c>
      <c r="B26" s="1646"/>
      <c r="C26" s="1646"/>
      <c r="D26" s="29"/>
      <c r="E26" s="30"/>
      <c r="F26" s="27"/>
      <c r="G26" s="198"/>
      <c r="H26" s="198"/>
      <c r="I26" s="198"/>
      <c r="J26" s="198"/>
      <c r="K26" s="198"/>
      <c r="L26" s="198"/>
      <c r="M26" s="193"/>
      <c r="N26" s="193"/>
      <c r="O26" s="193" t="e">
        <f t="shared" si="1"/>
        <v>#REF!</v>
      </c>
    </row>
    <row r="27" spans="1:21" ht="60.75" hidden="1" customHeight="1" outlineLevel="1">
      <c r="A27" s="12" t="e">
        <f>#REF!</f>
        <v>#REF!</v>
      </c>
      <c r="B27" s="12" t="e">
        <f>#REF!</f>
        <v>#REF!</v>
      </c>
      <c r="C27" s="19" t="s">
        <v>164</v>
      </c>
      <c r="D27" s="29" t="e">
        <f>VLOOKUP(#REF!,#REF!,3,FALSE)</f>
        <v>#REF!</v>
      </c>
      <c r="E27" s="30" t="e">
        <f>#REF!</f>
        <v>#REF!</v>
      </c>
      <c r="F27" s="27" t="e">
        <f>VLOOKUP(#REF!,#REF!,3,FALSE)</f>
        <v>#REF!</v>
      </c>
      <c r="G27" s="30" t="e">
        <f>#REF!</f>
        <v>#REF!</v>
      </c>
      <c r="H27" s="30" t="e">
        <f>#REF!</f>
        <v>#REF!</v>
      </c>
      <c r="I27" s="30" t="e">
        <f>#REF!</f>
        <v>#REF!</v>
      </c>
      <c r="J27" s="30" t="e">
        <f>#REF!</f>
        <v>#REF!</v>
      </c>
      <c r="K27" s="30" t="e">
        <f>#REF!</f>
        <v>#REF!</v>
      </c>
      <c r="L27" s="30" t="e">
        <f>#REF!</f>
        <v>#REF!</v>
      </c>
      <c r="M27" s="231" t="e">
        <f>VLOOKUP(#REF!,#REF!,3,FALSE)</f>
        <v>#REF!</v>
      </c>
      <c r="N27" s="232" t="e">
        <f>VLOOKUP(#REF!,#REF!,3,FALSE)</f>
        <v>#REF!</v>
      </c>
      <c r="O27" s="193" t="e">
        <f t="shared" si="1"/>
        <v>#REF!</v>
      </c>
      <c r="P27" s="5">
        <v>1</v>
      </c>
      <c r="Q27" s="5">
        <v>0</v>
      </c>
      <c r="U27" s="22"/>
    </row>
    <row r="28" spans="1:21" ht="60.75" hidden="1" customHeight="1" outlineLevel="1">
      <c r="A28" s="12" t="e">
        <f>#REF!</f>
        <v>#REF!</v>
      </c>
      <c r="B28" s="12" t="e">
        <f>#REF!</f>
        <v>#REF!</v>
      </c>
      <c r="C28" s="62" t="s">
        <v>186</v>
      </c>
      <c r="D28" s="29" t="e">
        <f>VLOOKUP(#REF!,#REF!,3,FALSE)</f>
        <v>#REF!</v>
      </c>
      <c r="E28" s="30" t="e">
        <f>#REF!</f>
        <v>#REF!</v>
      </c>
      <c r="F28" s="27" t="e">
        <f>VLOOKUP(#REF!,#REF!,3,FALSE)</f>
        <v>#REF!</v>
      </c>
      <c r="G28" s="30" t="e">
        <f>#REF!</f>
        <v>#REF!</v>
      </c>
      <c r="H28" s="30" t="e">
        <f>#REF!</f>
        <v>#REF!</v>
      </c>
      <c r="I28" s="30" t="e">
        <f>#REF!</f>
        <v>#REF!</v>
      </c>
      <c r="J28" s="30" t="e">
        <f>#REF!</f>
        <v>#REF!</v>
      </c>
      <c r="K28" s="30" t="e">
        <f>#REF!</f>
        <v>#REF!</v>
      </c>
      <c r="L28" s="30" t="e">
        <f>#REF!</f>
        <v>#REF!</v>
      </c>
      <c r="M28" s="231" t="e">
        <f>VLOOKUP(#REF!,#REF!,3,FALSE)</f>
        <v>#REF!</v>
      </c>
      <c r="N28" s="232" t="e">
        <f>VLOOKUP(#REF!,#REF!,3,FALSE)</f>
        <v>#REF!</v>
      </c>
      <c r="O28" s="193" t="e">
        <f t="shared" si="1"/>
        <v>#REF!</v>
      </c>
      <c r="P28" s="5">
        <v>1</v>
      </c>
      <c r="Q28" s="5">
        <v>0</v>
      </c>
      <c r="U28" s="38"/>
    </row>
    <row r="29" spans="1:21" ht="60.75" hidden="1" customHeight="1" outlineLevel="1">
      <c r="A29" s="12" t="e">
        <f>#REF!</f>
        <v>#REF!</v>
      </c>
      <c r="B29" s="12" t="e">
        <f>#REF!</f>
        <v>#REF!</v>
      </c>
      <c r="C29" s="13" t="s">
        <v>164</v>
      </c>
      <c r="D29" s="29" t="e">
        <f>VLOOKUP(#REF!,#REF!,3,FALSE)</f>
        <v>#REF!</v>
      </c>
      <c r="E29" s="30" t="e">
        <f>#REF!</f>
        <v>#REF!</v>
      </c>
      <c r="F29" s="27" t="e">
        <f>VLOOKUP(#REF!,#REF!,3,FALSE)</f>
        <v>#REF!</v>
      </c>
      <c r="G29" s="30" t="e">
        <f>#REF!</f>
        <v>#REF!</v>
      </c>
      <c r="H29" s="30" t="e">
        <f>#REF!</f>
        <v>#REF!</v>
      </c>
      <c r="I29" s="30" t="e">
        <f>#REF!</f>
        <v>#REF!</v>
      </c>
      <c r="J29" s="30" t="e">
        <f>#REF!</f>
        <v>#REF!</v>
      </c>
      <c r="K29" s="30" t="e">
        <f>#REF!</f>
        <v>#REF!</v>
      </c>
      <c r="L29" s="30" t="e">
        <f>#REF!</f>
        <v>#REF!</v>
      </c>
      <c r="M29" s="231" t="e">
        <f>VLOOKUP(#REF!,#REF!,3,FALSE)</f>
        <v>#REF!</v>
      </c>
      <c r="N29" s="232" t="e">
        <f>VLOOKUP(#REF!,#REF!,3,FALSE)</f>
        <v>#REF!</v>
      </c>
      <c r="O29" s="193" t="e">
        <f t="shared" si="1"/>
        <v>#REF!</v>
      </c>
      <c r="P29" s="5">
        <v>1</v>
      </c>
      <c r="Q29" s="5">
        <v>0</v>
      </c>
      <c r="U29" s="55"/>
    </row>
    <row r="30" spans="1:21" ht="15.75" hidden="1" customHeight="1" outlineLevel="1">
      <c r="A30" s="86"/>
      <c r="B30" s="157"/>
      <c r="C30" s="158"/>
      <c r="D30" s="14"/>
      <c r="E30" s="15"/>
      <c r="F30" s="27"/>
      <c r="G30" s="30"/>
      <c r="H30" s="15"/>
      <c r="I30" s="15"/>
      <c r="J30" s="15"/>
      <c r="K30" s="15"/>
      <c r="L30" s="15"/>
      <c r="M30" s="193"/>
      <c r="N30" s="193"/>
      <c r="O30" s="193" t="e">
        <f t="shared" si="1"/>
        <v>#REF!</v>
      </c>
    </row>
    <row r="31" spans="1:21" ht="15.75" hidden="1" customHeight="1" outlineLevel="1">
      <c r="A31" s="1646" t="e">
        <f>VLOOKUP(#REF!,#REF!,3,FALSE)</f>
        <v>#REF!</v>
      </c>
      <c r="B31" s="1646"/>
      <c r="C31" s="1646"/>
      <c r="D31" s="20"/>
      <c r="E31" s="15"/>
      <c r="F31" s="34"/>
      <c r="G31" s="21" t="e">
        <f t="shared" ref="G31:L31" si="6">SUM(G27:G30)</f>
        <v>#REF!</v>
      </c>
      <c r="H31" s="21" t="e">
        <f t="shared" si="6"/>
        <v>#REF!</v>
      </c>
      <c r="I31" s="21" t="e">
        <f t="shared" si="6"/>
        <v>#REF!</v>
      </c>
      <c r="J31" s="21" t="e">
        <f t="shared" si="6"/>
        <v>#REF!</v>
      </c>
      <c r="K31" s="21" t="e">
        <f t="shared" si="6"/>
        <v>#REF!</v>
      </c>
      <c r="L31" s="21" t="e">
        <f t="shared" si="6"/>
        <v>#REF!</v>
      </c>
      <c r="M31" s="193"/>
      <c r="N31" s="193"/>
      <c r="O31" s="193" t="e">
        <f t="shared" si="1"/>
        <v>#REF!</v>
      </c>
    </row>
    <row r="32" spans="1:21" ht="15.75" hidden="1" customHeight="1" outlineLevel="1">
      <c r="A32" s="1646" t="e">
        <f>VLOOKUP(#REF!,#REF!,3,FALSE)</f>
        <v>#REF!</v>
      </c>
      <c r="B32" s="1646"/>
      <c r="C32" s="1646"/>
      <c r="D32" s="20"/>
      <c r="E32" s="15"/>
      <c r="F32" s="34"/>
      <c r="G32" s="21"/>
      <c r="H32" s="15"/>
      <c r="I32" s="15"/>
      <c r="J32" s="15"/>
      <c r="K32" s="15"/>
      <c r="L32" s="15"/>
      <c r="M32" s="193"/>
      <c r="N32" s="193"/>
      <c r="O32" s="193" t="e">
        <f t="shared" si="1"/>
        <v>#REF!</v>
      </c>
    </row>
    <row r="33" spans="1:17" ht="28.5" hidden="1" customHeight="1" outlineLevel="1">
      <c r="A33" s="12" t="e">
        <f>#REF!</f>
        <v>#REF!</v>
      </c>
      <c r="B33" s="12" t="e">
        <f>#REF!</f>
        <v>#REF!</v>
      </c>
      <c r="C33" s="19" t="s">
        <v>176</v>
      </c>
      <c r="D33" s="29" t="e">
        <f>VLOOKUP(#REF!,#REF!,3,FALSE)</f>
        <v>#REF!</v>
      </c>
      <c r="E33" s="30" t="e">
        <f>#REF!</f>
        <v>#REF!</v>
      </c>
      <c r="F33" s="27" t="e">
        <f>VLOOKUP(#REF!,#REF!,3,FALSE)</f>
        <v>#REF!</v>
      </c>
      <c r="G33" s="30" t="e">
        <f>#REF!</f>
        <v>#REF!</v>
      </c>
      <c r="H33" s="30" t="e">
        <f>#REF!</f>
        <v>#REF!</v>
      </c>
      <c r="I33" s="30" t="e">
        <f>#REF!</f>
        <v>#REF!</v>
      </c>
      <c r="J33" s="30" t="e">
        <f>#REF!</f>
        <v>#REF!</v>
      </c>
      <c r="K33" s="30" t="e">
        <f>#REF!</f>
        <v>#REF!</v>
      </c>
      <c r="L33" s="30" t="e">
        <f>#REF!</f>
        <v>#REF!</v>
      </c>
      <c r="M33" s="231" t="e">
        <f>VLOOKUP(#REF!,#REF!,3,FALSE)</f>
        <v>#REF!</v>
      </c>
      <c r="N33" s="232" t="e">
        <f>VLOOKUP(#REF!,#REF!,3,FALSE)</f>
        <v>#REF!</v>
      </c>
      <c r="O33" s="193" t="e">
        <f t="shared" si="1"/>
        <v>#REF!</v>
      </c>
      <c r="P33" s="5">
        <v>0</v>
      </c>
      <c r="Q33" s="5">
        <v>1</v>
      </c>
    </row>
    <row r="34" spans="1:17" ht="15.75" hidden="1" customHeight="1" outlineLevel="1">
      <c r="A34" s="159"/>
      <c r="B34" s="160"/>
      <c r="C34" s="161"/>
      <c r="D34" s="35"/>
      <c r="E34" s="30"/>
      <c r="F34" s="36"/>
      <c r="G34" s="37"/>
      <c r="H34" s="30"/>
      <c r="I34" s="30"/>
      <c r="J34" s="30"/>
      <c r="K34" s="30"/>
      <c r="L34" s="30"/>
      <c r="M34" s="193"/>
      <c r="N34" s="193"/>
      <c r="O34" s="193" t="e">
        <f t="shared" si="1"/>
        <v>#REF!</v>
      </c>
    </row>
    <row r="35" spans="1:17" ht="15.75" hidden="1" customHeight="1" outlineLevel="1">
      <c r="A35" s="1646" t="e">
        <f>VLOOKUP(#REF!,#REF!,3,FALSE)</f>
        <v>#REF!</v>
      </c>
      <c r="B35" s="1646"/>
      <c r="C35" s="1646"/>
      <c r="D35" s="35"/>
      <c r="E35" s="30"/>
      <c r="F35" s="36"/>
      <c r="G35" s="37" t="e">
        <f t="shared" ref="G35:L35" si="7">SUM(G33:G34)</f>
        <v>#REF!</v>
      </c>
      <c r="H35" s="37" t="e">
        <f t="shared" si="7"/>
        <v>#REF!</v>
      </c>
      <c r="I35" s="37" t="e">
        <f t="shared" si="7"/>
        <v>#REF!</v>
      </c>
      <c r="J35" s="37" t="e">
        <f t="shared" si="7"/>
        <v>#REF!</v>
      </c>
      <c r="K35" s="37" t="e">
        <f t="shared" si="7"/>
        <v>#REF!</v>
      </c>
      <c r="L35" s="37" t="e">
        <f t="shared" si="7"/>
        <v>#REF!</v>
      </c>
      <c r="M35" s="193"/>
      <c r="N35" s="193"/>
      <c r="O35" s="193" t="e">
        <f t="shared" si="1"/>
        <v>#REF!</v>
      </c>
    </row>
    <row r="36" spans="1:17" ht="19.5" hidden="1" customHeight="1" outlineLevel="1">
      <c r="A36" s="155"/>
      <c r="B36" s="155" t="e">
        <f>VLOOKUP(#REF!,#REF!,3,FALSE)</f>
        <v>#REF!</v>
      </c>
      <c r="C36" s="156" t="e">
        <f>A25</f>
        <v>#REF!</v>
      </c>
      <c r="D36" s="218"/>
      <c r="E36" s="219"/>
      <c r="F36" s="220"/>
      <c r="G36" s="219" t="e">
        <f t="shared" ref="G36:L36" si="8">G31+G35</f>
        <v>#REF!</v>
      </c>
      <c r="H36" s="219" t="e">
        <f t="shared" si="8"/>
        <v>#REF!</v>
      </c>
      <c r="I36" s="219" t="e">
        <f t="shared" si="8"/>
        <v>#REF!</v>
      </c>
      <c r="J36" s="219" t="e">
        <f t="shared" si="8"/>
        <v>#REF!</v>
      </c>
      <c r="K36" s="219" t="e">
        <f t="shared" si="8"/>
        <v>#REF!</v>
      </c>
      <c r="L36" s="219" t="e">
        <f t="shared" si="8"/>
        <v>#REF!</v>
      </c>
      <c r="M36" s="206"/>
      <c r="N36" s="206"/>
      <c r="O36" s="193" t="e">
        <f t="shared" si="1"/>
        <v>#REF!</v>
      </c>
    </row>
    <row r="37" spans="1:17" ht="15.75" hidden="1" customHeight="1" outlineLevel="1">
      <c r="A37" s="27"/>
      <c r="B37" s="39"/>
      <c r="C37" s="27"/>
      <c r="D37" s="29"/>
      <c r="E37" s="30"/>
      <c r="F37" s="40"/>
      <c r="G37" s="30"/>
      <c r="H37" s="30"/>
      <c r="I37" s="30"/>
      <c r="J37" s="41"/>
      <c r="K37" s="30"/>
      <c r="L37" s="30"/>
      <c r="M37" s="193"/>
      <c r="N37" s="193"/>
      <c r="O37" s="193" t="e">
        <f t="shared" si="1"/>
        <v>#REF!</v>
      </c>
    </row>
    <row r="38" spans="1:17" ht="18.75" customHeight="1" collapsed="1">
      <c r="A38" s="1644" t="e">
        <f>VLOOKUP(#REF!,#REF!,3,FALSE)</f>
        <v>#REF!</v>
      </c>
      <c r="B38" s="1644"/>
      <c r="C38" s="1645"/>
      <c r="D38" s="9"/>
      <c r="E38" s="10"/>
      <c r="F38" s="43"/>
      <c r="G38" s="186" t="e">
        <f t="shared" ref="G38:L38" si="9">G48</f>
        <v>#REF!</v>
      </c>
      <c r="H38" s="186" t="e">
        <f t="shared" si="9"/>
        <v>#REF!</v>
      </c>
      <c r="I38" s="186" t="e">
        <f t="shared" si="9"/>
        <v>#REF!</v>
      </c>
      <c r="J38" s="186" t="e">
        <f t="shared" si="9"/>
        <v>#REF!</v>
      </c>
      <c r="K38" s="186" t="e">
        <f t="shared" si="9"/>
        <v>#REF!</v>
      </c>
      <c r="L38" s="186" t="e">
        <f t="shared" si="9"/>
        <v>#REF!</v>
      </c>
      <c r="M38" s="193"/>
      <c r="N38" s="193"/>
      <c r="O38" s="193" t="e">
        <f t="shared" si="1"/>
        <v>#REF!</v>
      </c>
    </row>
    <row r="39" spans="1:17" ht="15.75" hidden="1" customHeight="1" outlineLevel="1">
      <c r="A39" s="1646" t="e">
        <f>VLOOKUP(#REF!,#REF!,3,FALSE)</f>
        <v>#REF!</v>
      </c>
      <c r="B39" s="1646"/>
      <c r="C39" s="1646"/>
      <c r="D39" s="44"/>
      <c r="E39" s="45"/>
      <c r="F39" s="45"/>
      <c r="G39" s="46"/>
      <c r="H39" s="45"/>
      <c r="I39" s="45"/>
      <c r="J39" s="44"/>
      <c r="K39" s="45"/>
      <c r="L39" s="45"/>
      <c r="M39" s="193"/>
      <c r="N39" s="193"/>
      <c r="O39" s="193" t="e">
        <f t="shared" si="1"/>
        <v>#REF!</v>
      </c>
    </row>
    <row r="40" spans="1:17" ht="60.75" hidden="1" customHeight="1" outlineLevel="1">
      <c r="A40" s="12" t="e">
        <f>#REF!</f>
        <v>#REF!</v>
      </c>
      <c r="B40" s="12" t="e">
        <f>#REF!</f>
        <v>#REF!</v>
      </c>
      <c r="C40" s="13" t="s">
        <v>128</v>
      </c>
      <c r="D40" s="29" t="e">
        <f>VLOOKUP(#REF!,#REF!,3,FALSE)</f>
        <v>#REF!</v>
      </c>
      <c r="E40" s="30" t="e">
        <f>#REF!</f>
        <v>#REF!</v>
      </c>
      <c r="F40" s="27" t="e">
        <f>VLOOKUP(#REF!,#REF!,3,FALSE)</f>
        <v>#REF!</v>
      </c>
      <c r="G40" s="30" t="e">
        <f>#REF!</f>
        <v>#REF!</v>
      </c>
      <c r="H40" s="30" t="e">
        <f>#REF!</f>
        <v>#REF!</v>
      </c>
      <c r="I40" s="30" t="e">
        <f>#REF!</f>
        <v>#REF!</v>
      </c>
      <c r="J40" s="30" t="e">
        <f>#REF!</f>
        <v>#REF!</v>
      </c>
      <c r="K40" s="30" t="e">
        <f>#REF!</f>
        <v>#REF!</v>
      </c>
      <c r="L40" s="30" t="e">
        <f>#REF!</f>
        <v>#REF!</v>
      </c>
      <c r="M40" s="231" t="e">
        <f>VLOOKUP(#REF!,#REF!,3,FALSE)</f>
        <v>#REF!</v>
      </c>
      <c r="N40" s="232" t="e">
        <f>VLOOKUP(#REF!,#REF!,3,FALSE)</f>
        <v>#REF!</v>
      </c>
      <c r="O40" s="193" t="e">
        <f t="shared" si="1"/>
        <v>#REF!</v>
      </c>
      <c r="P40" s="5">
        <v>1</v>
      </c>
      <c r="Q40" s="5">
        <v>0</v>
      </c>
    </row>
    <row r="41" spans="1:17" ht="60.75" hidden="1" customHeight="1" outlineLevel="1">
      <c r="A41" s="12" t="e">
        <f>#REF!</f>
        <v>#REF!</v>
      </c>
      <c r="B41" s="12" t="e">
        <f>#REF!</f>
        <v>#REF!</v>
      </c>
      <c r="C41" s="19" t="s">
        <v>157</v>
      </c>
      <c r="D41" s="29" t="e">
        <f>VLOOKUP(#REF!,#REF!,3,FALSE)</f>
        <v>#REF!</v>
      </c>
      <c r="E41" s="30" t="e">
        <f>#REF!</f>
        <v>#REF!</v>
      </c>
      <c r="F41" s="27" t="e">
        <f>VLOOKUP(#REF!,#REF!,3,FALSE)</f>
        <v>#REF!</v>
      </c>
      <c r="G41" s="30" t="e">
        <f>#REF!</f>
        <v>#REF!</v>
      </c>
      <c r="H41" s="30" t="e">
        <f>#REF!</f>
        <v>#REF!</v>
      </c>
      <c r="I41" s="30" t="e">
        <f>#REF!</f>
        <v>#REF!</v>
      </c>
      <c r="J41" s="30" t="e">
        <f>#REF!</f>
        <v>#REF!</v>
      </c>
      <c r="K41" s="30" t="e">
        <f>#REF!</f>
        <v>#REF!</v>
      </c>
      <c r="L41" s="30" t="e">
        <f>#REF!</f>
        <v>#REF!</v>
      </c>
      <c r="M41" s="231" t="e">
        <f>VLOOKUP(#REF!,#REF!,3,FALSE)</f>
        <v>#REF!</v>
      </c>
      <c r="N41" s="232" t="e">
        <f>VLOOKUP(#REF!,#REF!,3,FALSE)</f>
        <v>#REF!</v>
      </c>
      <c r="O41" s="193" t="e">
        <f t="shared" si="1"/>
        <v>#REF!</v>
      </c>
      <c r="P41" s="5">
        <v>1</v>
      </c>
      <c r="Q41" s="5">
        <v>0</v>
      </c>
    </row>
    <row r="42" spans="1:17" ht="60.75" hidden="1" customHeight="1" outlineLevel="1">
      <c r="A42" s="12" t="e">
        <f>#REF!</f>
        <v>#REF!</v>
      </c>
      <c r="B42" s="12" t="e">
        <f>#REF!</f>
        <v>#REF!</v>
      </c>
      <c r="C42" s="13" t="s">
        <v>184</v>
      </c>
      <c r="D42" s="29" t="e">
        <f>VLOOKUP(#REF!,#REF!,3,FALSE)</f>
        <v>#REF!</v>
      </c>
      <c r="E42" s="30" t="e">
        <f>#REF!</f>
        <v>#REF!</v>
      </c>
      <c r="F42" s="27" t="e">
        <f>VLOOKUP(#REF!,#REF!,3,FALSE)</f>
        <v>#REF!</v>
      </c>
      <c r="G42" s="30" t="e">
        <f>#REF!</f>
        <v>#REF!</v>
      </c>
      <c r="H42" s="30" t="e">
        <f>#REF!</f>
        <v>#REF!</v>
      </c>
      <c r="I42" s="30" t="e">
        <f>#REF!</f>
        <v>#REF!</v>
      </c>
      <c r="J42" s="30" t="e">
        <f>#REF!</f>
        <v>#REF!</v>
      </c>
      <c r="K42" s="30" t="e">
        <f>#REF!</f>
        <v>#REF!</v>
      </c>
      <c r="L42" s="30" t="e">
        <f>#REF!</f>
        <v>#REF!</v>
      </c>
      <c r="M42" s="231" t="e">
        <f>VLOOKUP(#REF!,#REF!,3,FALSE)</f>
        <v>#REF!</v>
      </c>
      <c r="N42" s="232" t="e">
        <f>VLOOKUP(#REF!,#REF!,3,FALSE)</f>
        <v>#REF!</v>
      </c>
      <c r="O42" s="193" t="e">
        <f t="shared" si="1"/>
        <v>#REF!</v>
      </c>
      <c r="P42" s="5">
        <v>1</v>
      </c>
      <c r="Q42" s="5">
        <v>0</v>
      </c>
    </row>
    <row r="43" spans="1:17" ht="21.75" hidden="1" customHeight="1" outlineLevel="1">
      <c r="A43" s="18"/>
      <c r="B43" s="148"/>
      <c r="C43" s="19"/>
      <c r="D43" s="14"/>
      <c r="E43" s="21"/>
      <c r="F43" s="74"/>
      <c r="G43" s="30"/>
      <c r="H43" s="37"/>
      <c r="I43" s="37"/>
      <c r="J43" s="37"/>
      <c r="K43" s="37"/>
      <c r="L43" s="37"/>
      <c r="M43" s="193"/>
      <c r="N43" s="193"/>
      <c r="O43" s="193" t="e">
        <f t="shared" si="1"/>
        <v>#REF!</v>
      </c>
    </row>
    <row r="44" spans="1:17" ht="21.75" hidden="1" customHeight="1" outlineLevel="1">
      <c r="A44" s="1646" t="e">
        <f>VLOOKUP(#REF!,#REF!,3,FALSE)</f>
        <v>#REF!</v>
      </c>
      <c r="B44" s="1646"/>
      <c r="C44" s="1646"/>
      <c r="D44" s="51"/>
      <c r="E44" s="52"/>
      <c r="F44" s="53"/>
      <c r="G44" s="47" t="e">
        <f t="shared" ref="G44:L44" si="10">SUM(G40:G43)</f>
        <v>#REF!</v>
      </c>
      <c r="H44" s="47" t="e">
        <f t="shared" si="10"/>
        <v>#REF!</v>
      </c>
      <c r="I44" s="47" t="e">
        <f t="shared" si="10"/>
        <v>#REF!</v>
      </c>
      <c r="J44" s="47" t="e">
        <f t="shared" si="10"/>
        <v>#REF!</v>
      </c>
      <c r="K44" s="47" t="e">
        <f t="shared" si="10"/>
        <v>#REF!</v>
      </c>
      <c r="L44" s="47" t="e">
        <f t="shared" si="10"/>
        <v>#REF!</v>
      </c>
      <c r="M44" s="193"/>
      <c r="N44" s="193"/>
      <c r="O44" s="193" t="e">
        <f t="shared" si="1"/>
        <v>#REF!</v>
      </c>
    </row>
    <row r="45" spans="1:17" ht="15.75" hidden="1" customHeight="1" outlineLevel="1">
      <c r="A45" s="1646" t="e">
        <f>VLOOKUP(#REF!,#REF!,3,FALSE)</f>
        <v>#REF!</v>
      </c>
      <c r="B45" s="1646"/>
      <c r="C45" s="1646"/>
      <c r="D45" s="20"/>
      <c r="E45" s="21"/>
      <c r="F45" s="33"/>
      <c r="G45" s="47"/>
      <c r="H45" s="21"/>
      <c r="I45" s="21"/>
      <c r="J45" s="48"/>
      <c r="K45" s="48"/>
      <c r="L45" s="48"/>
      <c r="M45" s="193"/>
      <c r="N45" s="193"/>
      <c r="O45" s="193" t="e">
        <f t="shared" si="1"/>
        <v>#REF!</v>
      </c>
    </row>
    <row r="46" spans="1:17" ht="19.5" hidden="1" customHeight="1" outlineLevel="1">
      <c r="A46" s="159"/>
      <c r="B46" s="164"/>
      <c r="C46" s="146"/>
      <c r="D46" s="29"/>
      <c r="E46" s="37"/>
      <c r="F46" s="74"/>
      <c r="G46" s="37"/>
      <c r="H46" s="37"/>
      <c r="I46" s="37"/>
      <c r="J46" s="165"/>
      <c r="K46" s="165"/>
      <c r="L46" s="165"/>
      <c r="M46" s="193"/>
      <c r="N46" s="193"/>
      <c r="O46" s="193" t="e">
        <f t="shared" si="1"/>
        <v>#REF!</v>
      </c>
    </row>
    <row r="47" spans="1:17" ht="15.75" hidden="1" customHeight="1" outlineLevel="1">
      <c r="A47" s="1646" t="e">
        <f>VLOOKUP(#REF!,#REF!,3,FALSE)</f>
        <v>#REF!</v>
      </c>
      <c r="B47" s="1646"/>
      <c r="C47" s="1646"/>
      <c r="D47" s="35"/>
      <c r="E47" s="37"/>
      <c r="F47" s="56"/>
      <c r="G47" s="57">
        <f t="shared" ref="G47:L47" si="11">SUM(G46:G46)</f>
        <v>0</v>
      </c>
      <c r="H47" s="57">
        <f t="shared" si="11"/>
        <v>0</v>
      </c>
      <c r="I47" s="57">
        <f t="shared" si="11"/>
        <v>0</v>
      </c>
      <c r="J47" s="57">
        <f t="shared" si="11"/>
        <v>0</v>
      </c>
      <c r="K47" s="57">
        <f t="shared" si="11"/>
        <v>0</v>
      </c>
      <c r="L47" s="57">
        <f t="shared" si="11"/>
        <v>0</v>
      </c>
      <c r="M47" s="193"/>
      <c r="N47" s="193"/>
      <c r="O47" s="193" t="e">
        <f t="shared" si="1"/>
        <v>#REF!</v>
      </c>
    </row>
    <row r="48" spans="1:17" ht="19.5" hidden="1" customHeight="1" outlineLevel="1">
      <c r="A48" s="162"/>
      <c r="B48" s="155" t="e">
        <f>VLOOKUP(#REF!,#REF!,3,FALSE)</f>
        <v>#REF!</v>
      </c>
      <c r="C48" s="163" t="e">
        <f>A38</f>
        <v>#REF!</v>
      </c>
      <c r="D48" s="24"/>
      <c r="E48" s="25"/>
      <c r="F48" s="26"/>
      <c r="G48" s="25" t="e">
        <f t="shared" ref="G48:L48" si="12">G47+G44</f>
        <v>#REF!</v>
      </c>
      <c r="H48" s="25" t="e">
        <f t="shared" si="12"/>
        <v>#REF!</v>
      </c>
      <c r="I48" s="25" t="e">
        <f t="shared" si="12"/>
        <v>#REF!</v>
      </c>
      <c r="J48" s="25" t="e">
        <f t="shared" si="12"/>
        <v>#REF!</v>
      </c>
      <c r="K48" s="25" t="e">
        <f t="shared" si="12"/>
        <v>#REF!</v>
      </c>
      <c r="L48" s="25" t="e">
        <f t="shared" si="12"/>
        <v>#REF!</v>
      </c>
      <c r="M48" s="193"/>
      <c r="N48" s="193"/>
      <c r="O48" s="193" t="e">
        <f t="shared" si="1"/>
        <v>#REF!</v>
      </c>
    </row>
    <row r="49" spans="1:17" ht="15.75" hidden="1" customHeight="1" outlineLevel="1">
      <c r="A49" s="27"/>
      <c r="B49" s="27"/>
      <c r="C49" s="58"/>
      <c r="D49" s="29"/>
      <c r="E49" s="30"/>
      <c r="F49" s="39"/>
      <c r="G49" s="59"/>
      <c r="H49" s="59"/>
      <c r="I49" s="59"/>
      <c r="J49" s="60"/>
      <c r="K49" s="60"/>
      <c r="L49" s="60"/>
      <c r="M49" s="193"/>
      <c r="N49" s="193"/>
      <c r="O49" s="193" t="e">
        <f t="shared" si="1"/>
        <v>#REF!</v>
      </c>
    </row>
    <row r="50" spans="1:17" ht="18.75" customHeight="1" collapsed="1">
      <c r="A50" s="1644" t="e">
        <f>VLOOKUP(#REF!,#REF!,3,FALSE)</f>
        <v>#REF!</v>
      </c>
      <c r="B50" s="1644"/>
      <c r="C50" s="1645"/>
      <c r="D50" s="9"/>
      <c r="E50" s="10"/>
      <c r="F50" s="11"/>
      <c r="G50" s="186" t="e">
        <f t="shared" ref="G50:L50" si="13">G74</f>
        <v>#REF!</v>
      </c>
      <c r="H50" s="186" t="e">
        <f t="shared" si="13"/>
        <v>#REF!</v>
      </c>
      <c r="I50" s="186" t="e">
        <f t="shared" si="13"/>
        <v>#REF!</v>
      </c>
      <c r="J50" s="186" t="e">
        <f t="shared" si="13"/>
        <v>#REF!</v>
      </c>
      <c r="K50" s="186" t="e">
        <f t="shared" si="13"/>
        <v>#REF!</v>
      </c>
      <c r="L50" s="186" t="e">
        <f t="shared" si="13"/>
        <v>#REF!</v>
      </c>
      <c r="M50" s="193"/>
      <c r="N50" s="193"/>
      <c r="O50" s="193" t="e">
        <f t="shared" si="1"/>
        <v>#REF!</v>
      </c>
    </row>
    <row r="51" spans="1:17" ht="15" customHeight="1" outlineLevel="1">
      <c r="A51" s="1646" t="e">
        <f>VLOOKUP(#REF!,#REF!,3,FALSE)</f>
        <v>#REF!</v>
      </c>
      <c r="B51" s="1646"/>
      <c r="C51" s="1646"/>
      <c r="D51" s="29"/>
      <c r="E51" s="30"/>
      <c r="F51" s="27"/>
      <c r="G51" s="198"/>
      <c r="H51" s="198"/>
      <c r="I51" s="198"/>
      <c r="J51" s="198"/>
      <c r="K51" s="198"/>
      <c r="L51" s="198"/>
      <c r="M51" s="193"/>
      <c r="N51" s="193"/>
      <c r="O51" s="193" t="e">
        <f t="shared" si="1"/>
        <v>#REF!</v>
      </c>
    </row>
    <row r="52" spans="1:17" ht="60.75" customHeight="1" outlineLevel="1">
      <c r="A52" s="12" t="e">
        <f>#REF!</f>
        <v>#REF!</v>
      </c>
      <c r="B52" s="12" t="e">
        <f>#REF!</f>
        <v>#REF!</v>
      </c>
      <c r="C52" s="19" t="s">
        <v>130</v>
      </c>
      <c r="D52" s="29" t="e">
        <f>VLOOKUP(#REF!,#REF!,3,FALSE)</f>
        <v>#REF!</v>
      </c>
      <c r="E52" s="30" t="e">
        <f>#REF!</f>
        <v>#REF!</v>
      </c>
      <c r="F52" s="27" t="e">
        <f>VLOOKUP(#REF!,#REF!,3,FALSE)</f>
        <v>#REF!</v>
      </c>
      <c r="G52" s="30" t="e">
        <f>#REF!</f>
        <v>#REF!</v>
      </c>
      <c r="H52" s="30" t="e">
        <f>#REF!</f>
        <v>#REF!</v>
      </c>
      <c r="I52" s="30" t="e">
        <f>#REF!</f>
        <v>#REF!</v>
      </c>
      <c r="J52" s="30" t="e">
        <f>#REF!</f>
        <v>#REF!</v>
      </c>
      <c r="K52" s="30" t="e">
        <f>#REF!</f>
        <v>#REF!</v>
      </c>
      <c r="L52" s="30" t="e">
        <f>#REF!</f>
        <v>#REF!</v>
      </c>
      <c r="M52" s="231" t="e">
        <f>VLOOKUP(#REF!,#REF!,3,FALSE)</f>
        <v>#REF!</v>
      </c>
      <c r="N52" s="232" t="e">
        <f>VLOOKUP(#REF!,#REF!,3,FALSE)</f>
        <v>#REF!</v>
      </c>
      <c r="O52" s="193" t="e">
        <f t="shared" si="1"/>
        <v>#REF!</v>
      </c>
      <c r="P52" s="5">
        <v>1</v>
      </c>
      <c r="Q52" s="5">
        <v>0</v>
      </c>
    </row>
    <row r="53" spans="1:17" ht="60.75" customHeight="1" outlineLevel="1">
      <c r="A53" s="12" t="e">
        <f>#REF!</f>
        <v>#REF!</v>
      </c>
      <c r="B53" s="12" t="e">
        <f>#REF!</f>
        <v>#REF!</v>
      </c>
      <c r="C53" s="19" t="s">
        <v>161</v>
      </c>
      <c r="D53" s="29" t="e">
        <f>VLOOKUP(#REF!,#REF!,3,FALSE)</f>
        <v>#REF!</v>
      </c>
      <c r="E53" s="30" t="e">
        <f>#REF!</f>
        <v>#REF!</v>
      </c>
      <c r="F53" s="27" t="e">
        <f>VLOOKUP(#REF!,#REF!,3,FALSE)</f>
        <v>#REF!</v>
      </c>
      <c r="G53" s="30" t="e">
        <f>#REF!</f>
        <v>#REF!</v>
      </c>
      <c r="H53" s="30" t="e">
        <f>#REF!</f>
        <v>#REF!</v>
      </c>
      <c r="I53" s="30" t="e">
        <f>#REF!</f>
        <v>#REF!</v>
      </c>
      <c r="J53" s="30" t="e">
        <f>#REF!</f>
        <v>#REF!</v>
      </c>
      <c r="K53" s="30" t="e">
        <f>#REF!</f>
        <v>#REF!</v>
      </c>
      <c r="L53" s="30" t="e">
        <f>#REF!</f>
        <v>#REF!</v>
      </c>
      <c r="M53" s="231" t="e">
        <f>VLOOKUP(#REF!,#REF!,3,FALSE)</f>
        <v>#REF!</v>
      </c>
      <c r="N53" s="232" t="e">
        <f>VLOOKUP(#REF!,#REF!,3,FALSE)</f>
        <v>#REF!</v>
      </c>
      <c r="O53" s="193" t="e">
        <f t="shared" si="1"/>
        <v>#REF!</v>
      </c>
      <c r="P53" s="5">
        <v>1</v>
      </c>
      <c r="Q53" s="5">
        <v>0</v>
      </c>
    </row>
    <row r="54" spans="1:17" ht="75.75" customHeight="1" outlineLevel="1">
      <c r="A54" s="12" t="e">
        <f>#REF!</f>
        <v>#REF!</v>
      </c>
      <c r="B54" s="12" t="e">
        <f>#REF!</f>
        <v>#REF!</v>
      </c>
      <c r="C54" s="19" t="s">
        <v>163</v>
      </c>
      <c r="D54" s="29" t="e">
        <f>VLOOKUP(#REF!,#REF!,3,FALSE)</f>
        <v>#REF!</v>
      </c>
      <c r="E54" s="30" t="e">
        <f>#REF!</f>
        <v>#REF!</v>
      </c>
      <c r="F54" s="27" t="e">
        <f>VLOOKUP(#REF!,#REF!,3,FALSE)</f>
        <v>#REF!</v>
      </c>
      <c r="G54" s="30" t="e">
        <f>#REF!</f>
        <v>#REF!</v>
      </c>
      <c r="H54" s="30" t="e">
        <f>#REF!</f>
        <v>#REF!</v>
      </c>
      <c r="I54" s="30" t="e">
        <f>#REF!</f>
        <v>#REF!</v>
      </c>
      <c r="J54" s="30" t="e">
        <f>#REF!</f>
        <v>#REF!</v>
      </c>
      <c r="K54" s="30" t="e">
        <f>#REF!</f>
        <v>#REF!</v>
      </c>
      <c r="L54" s="30" t="e">
        <f>#REF!</f>
        <v>#REF!</v>
      </c>
      <c r="M54" s="231" t="e">
        <f>VLOOKUP(#REF!,#REF!,3,FALSE)</f>
        <v>#REF!</v>
      </c>
      <c r="N54" s="232" t="e">
        <f>VLOOKUP(#REF!,#REF!,3,FALSE)</f>
        <v>#REF!</v>
      </c>
      <c r="O54" s="193" t="e">
        <f t="shared" si="1"/>
        <v>#REF!</v>
      </c>
      <c r="P54" s="5">
        <v>1</v>
      </c>
      <c r="Q54" s="5">
        <v>0</v>
      </c>
    </row>
    <row r="55" spans="1:17" ht="21" customHeight="1" outlineLevel="1">
      <c r="A55" s="12" t="e">
        <f>#REF!</f>
        <v>#REF!</v>
      </c>
      <c r="B55" s="12" t="e">
        <f>#REF!</f>
        <v>#REF!</v>
      </c>
      <c r="C55" s="19" t="s">
        <v>161</v>
      </c>
      <c r="D55" s="29" t="e">
        <f>VLOOKUP(#REF!,#REF!,3,FALSE)</f>
        <v>#REF!</v>
      </c>
      <c r="E55" s="30" t="e">
        <f>#REF!</f>
        <v>#REF!</v>
      </c>
      <c r="F55" s="27" t="e">
        <f>VLOOKUP(#REF!,#REF!,3,FALSE)</f>
        <v>#REF!</v>
      </c>
      <c r="G55" s="30" t="e">
        <f>#REF!</f>
        <v>#REF!</v>
      </c>
      <c r="H55" s="30" t="e">
        <f>#REF!</f>
        <v>#REF!</v>
      </c>
      <c r="I55" s="30" t="e">
        <f>#REF!</f>
        <v>#REF!</v>
      </c>
      <c r="J55" s="30" t="e">
        <f>#REF!</f>
        <v>#REF!</v>
      </c>
      <c r="K55" s="30" t="e">
        <f>#REF!</f>
        <v>#REF!</v>
      </c>
      <c r="L55" s="30" t="e">
        <f>#REF!</f>
        <v>#REF!</v>
      </c>
      <c r="M55" s="231" t="e">
        <f>VLOOKUP(#REF!,#REF!,3,FALSE)</f>
        <v>#REF!</v>
      </c>
      <c r="N55" s="232" t="e">
        <f>VLOOKUP(#REF!,#REF!,3,FALSE)</f>
        <v>#REF!</v>
      </c>
      <c r="O55" s="193" t="e">
        <f t="shared" si="1"/>
        <v>#REF!</v>
      </c>
      <c r="P55" s="5">
        <v>1</v>
      </c>
      <c r="Q55" s="5">
        <v>0</v>
      </c>
    </row>
    <row r="56" spans="1:17" ht="21" customHeight="1" outlineLevel="1">
      <c r="A56" s="12" t="e">
        <f>#REF!</f>
        <v>#REF!</v>
      </c>
      <c r="B56" s="12" t="e">
        <f>#REF!</f>
        <v>#REF!</v>
      </c>
      <c r="C56" s="19" t="s">
        <v>197</v>
      </c>
      <c r="D56" s="29" t="e">
        <f>VLOOKUP(#REF!,#REF!,3,FALSE)</f>
        <v>#REF!</v>
      </c>
      <c r="E56" s="30" t="e">
        <f>#REF!</f>
        <v>#REF!</v>
      </c>
      <c r="F56" s="27" t="e">
        <f>VLOOKUP(#REF!,#REF!,3,FALSE)</f>
        <v>#REF!</v>
      </c>
      <c r="G56" s="30" t="e">
        <f>#REF!</f>
        <v>#REF!</v>
      </c>
      <c r="H56" s="30" t="e">
        <f>#REF!</f>
        <v>#REF!</v>
      </c>
      <c r="I56" s="30" t="e">
        <f>#REF!</f>
        <v>#REF!</v>
      </c>
      <c r="J56" s="30" t="e">
        <f>#REF!</f>
        <v>#REF!</v>
      </c>
      <c r="K56" s="30" t="e">
        <f>#REF!</f>
        <v>#REF!</v>
      </c>
      <c r="L56" s="30" t="e">
        <f>#REF!</f>
        <v>#REF!</v>
      </c>
      <c r="M56" s="231" t="e">
        <f>VLOOKUP(#REF!,#REF!,3,FALSE)</f>
        <v>#REF!</v>
      </c>
      <c r="N56" s="232" t="e">
        <f>VLOOKUP(#REF!,#REF!,3,FALSE)</f>
        <v>#REF!</v>
      </c>
      <c r="O56" s="193" t="e">
        <f t="shared" si="1"/>
        <v>#REF!</v>
      </c>
      <c r="P56" s="5">
        <v>1</v>
      </c>
      <c r="Q56" s="5">
        <v>0</v>
      </c>
    </row>
    <row r="57" spans="1:17" ht="35.25" customHeight="1" outlineLevel="1">
      <c r="A57" s="12" t="e">
        <f>#REF!</f>
        <v>#REF!</v>
      </c>
      <c r="B57" s="12" t="e">
        <f>#REF!</f>
        <v>#REF!</v>
      </c>
      <c r="C57" s="19" t="s">
        <v>217</v>
      </c>
      <c r="D57" s="29" t="e">
        <f>VLOOKUP(#REF!,#REF!,3,FALSE)</f>
        <v>#REF!</v>
      </c>
      <c r="E57" s="30" t="e">
        <f>#REF!</f>
        <v>#REF!</v>
      </c>
      <c r="F57" s="27" t="e">
        <f>VLOOKUP(#REF!,#REF!,3,FALSE)</f>
        <v>#REF!</v>
      </c>
      <c r="G57" s="30" t="e">
        <f>#REF!</f>
        <v>#REF!</v>
      </c>
      <c r="H57" s="30" t="e">
        <f>#REF!</f>
        <v>#REF!</v>
      </c>
      <c r="I57" s="30" t="e">
        <f>#REF!</f>
        <v>#REF!</v>
      </c>
      <c r="J57" s="30" t="e">
        <f>#REF!</f>
        <v>#REF!</v>
      </c>
      <c r="K57" s="30" t="e">
        <f>#REF!</f>
        <v>#REF!</v>
      </c>
      <c r="L57" s="30" t="e">
        <f>#REF!</f>
        <v>#REF!</v>
      </c>
      <c r="M57" s="231" t="e">
        <f>VLOOKUP(#REF!,#REF!,3,FALSE)</f>
        <v>#REF!</v>
      </c>
      <c r="N57" s="232" t="e">
        <f>VLOOKUP(#REF!,#REF!,3,FALSE)</f>
        <v>#REF!</v>
      </c>
      <c r="O57" s="193" t="e">
        <f t="shared" si="1"/>
        <v>#REF!</v>
      </c>
      <c r="P57" s="5">
        <v>1</v>
      </c>
      <c r="Q57" s="5">
        <v>0</v>
      </c>
    </row>
    <row r="58" spans="1:17" ht="39" customHeight="1" outlineLevel="1">
      <c r="A58" s="12" t="e">
        <f>#REF!</f>
        <v>#REF!</v>
      </c>
      <c r="B58" s="12" t="e">
        <f>#REF!</f>
        <v>#REF!</v>
      </c>
      <c r="C58" s="19" t="s">
        <v>219</v>
      </c>
      <c r="D58" s="29" t="e">
        <f>VLOOKUP(#REF!,#REF!,3,FALSE)</f>
        <v>#REF!</v>
      </c>
      <c r="E58" s="30" t="e">
        <f>#REF!</f>
        <v>#REF!</v>
      </c>
      <c r="F58" s="27" t="e">
        <f>VLOOKUP(#REF!,#REF!,3,FALSE)</f>
        <v>#REF!</v>
      </c>
      <c r="G58" s="30" t="e">
        <f>#REF!</f>
        <v>#REF!</v>
      </c>
      <c r="H58" s="30" t="e">
        <f>#REF!</f>
        <v>#REF!</v>
      </c>
      <c r="I58" s="30" t="e">
        <f>#REF!</f>
        <v>#REF!</v>
      </c>
      <c r="J58" s="30" t="e">
        <f>#REF!</f>
        <v>#REF!</v>
      </c>
      <c r="K58" s="30" t="e">
        <f>#REF!</f>
        <v>#REF!</v>
      </c>
      <c r="L58" s="30" t="e">
        <f>#REF!</f>
        <v>#REF!</v>
      </c>
      <c r="M58" s="231" t="e">
        <f>VLOOKUP(#REF!,#REF!,3,FALSE)</f>
        <v>#REF!</v>
      </c>
      <c r="N58" s="232" t="e">
        <f>VLOOKUP(#REF!,#REF!,3,FALSE)</f>
        <v>#REF!</v>
      </c>
      <c r="O58" s="193" t="e">
        <f t="shared" si="1"/>
        <v>#REF!</v>
      </c>
      <c r="P58" s="5">
        <v>1</v>
      </c>
      <c r="Q58" s="5">
        <v>0</v>
      </c>
    </row>
    <row r="59" spans="1:17" ht="56.25" customHeight="1" outlineLevel="1">
      <c r="A59" s="12" t="e">
        <f>#REF!</f>
        <v>#REF!</v>
      </c>
      <c r="B59" s="12" t="e">
        <f>#REF!</f>
        <v>#REF!</v>
      </c>
      <c r="C59" s="65" t="s">
        <v>231</v>
      </c>
      <c r="D59" s="29" t="e">
        <f>VLOOKUP(#REF!,#REF!,3,FALSE)</f>
        <v>#REF!</v>
      </c>
      <c r="E59" s="30" t="e">
        <f>#REF!</f>
        <v>#REF!</v>
      </c>
      <c r="F59" s="27" t="e">
        <f>VLOOKUP(#REF!,#REF!,3,FALSE)</f>
        <v>#REF!</v>
      </c>
      <c r="G59" s="30" t="e">
        <f>#REF!</f>
        <v>#REF!</v>
      </c>
      <c r="H59" s="30" t="e">
        <f>#REF!</f>
        <v>#REF!</v>
      </c>
      <c r="I59" s="30" t="e">
        <f>#REF!</f>
        <v>#REF!</v>
      </c>
      <c r="J59" s="30" t="e">
        <f>#REF!</f>
        <v>#REF!</v>
      </c>
      <c r="K59" s="30" t="e">
        <f>#REF!</f>
        <v>#REF!</v>
      </c>
      <c r="L59" s="30" t="e">
        <f>#REF!</f>
        <v>#REF!</v>
      </c>
      <c r="M59" s="231" t="e">
        <f>VLOOKUP(#REF!,#REF!,3,FALSE)</f>
        <v>#REF!</v>
      </c>
      <c r="N59" s="232" t="e">
        <f>VLOOKUP(#REF!,#REF!,3,FALSE)</f>
        <v>#REF!</v>
      </c>
      <c r="O59" s="193" t="e">
        <f t="shared" si="1"/>
        <v>#REF!</v>
      </c>
      <c r="P59" s="5">
        <v>1</v>
      </c>
      <c r="Q59" s="5">
        <v>0</v>
      </c>
    </row>
    <row r="60" spans="1:17" ht="57.75" customHeight="1" outlineLevel="1">
      <c r="A60" s="12" t="e">
        <f>#REF!</f>
        <v>#REF!</v>
      </c>
      <c r="B60" s="12" t="e">
        <f>#REF!</f>
        <v>#REF!</v>
      </c>
      <c r="C60" s="13" t="s">
        <v>197</v>
      </c>
      <c r="D60" s="29" t="e">
        <f>VLOOKUP(#REF!,#REF!,3,FALSE)</f>
        <v>#REF!</v>
      </c>
      <c r="E60" s="30" t="e">
        <f>#REF!</f>
        <v>#REF!</v>
      </c>
      <c r="F60" s="27" t="e">
        <f>VLOOKUP(#REF!,#REF!,3,FALSE)</f>
        <v>#REF!</v>
      </c>
      <c r="G60" s="30" t="e">
        <f>#REF!</f>
        <v>#REF!</v>
      </c>
      <c r="H60" s="30" t="e">
        <f>#REF!</f>
        <v>#REF!</v>
      </c>
      <c r="I60" s="30" t="e">
        <f>#REF!</f>
        <v>#REF!</v>
      </c>
      <c r="J60" s="30" t="e">
        <f>#REF!</f>
        <v>#REF!</v>
      </c>
      <c r="K60" s="30" t="e">
        <f>#REF!</f>
        <v>#REF!</v>
      </c>
      <c r="L60" s="30" t="e">
        <f>#REF!</f>
        <v>#REF!</v>
      </c>
      <c r="M60" s="231" t="e">
        <f>VLOOKUP(#REF!,#REF!,3,FALSE)</f>
        <v>#REF!</v>
      </c>
      <c r="N60" s="232" t="e">
        <f>VLOOKUP(#REF!,#REF!,3,FALSE)</f>
        <v>#REF!</v>
      </c>
      <c r="O60" s="193" t="e">
        <f t="shared" si="1"/>
        <v>#REF!</v>
      </c>
      <c r="P60" s="5">
        <v>1</v>
      </c>
      <c r="Q60" s="5">
        <v>0</v>
      </c>
    </row>
    <row r="61" spans="1:17" ht="21.75" customHeight="1" outlineLevel="1">
      <c r="A61" s="14"/>
      <c r="B61" s="14"/>
      <c r="C61" s="14"/>
      <c r="D61" s="14"/>
      <c r="E61" s="14"/>
      <c r="F61" s="14"/>
      <c r="G61" s="14"/>
      <c r="H61" s="14"/>
      <c r="I61" s="14"/>
      <c r="J61" s="14"/>
      <c r="K61" s="14"/>
      <c r="L61" s="14"/>
      <c r="M61" s="193"/>
      <c r="N61" s="193"/>
      <c r="O61" s="193" t="e">
        <f t="shared" si="1"/>
        <v>#REF!</v>
      </c>
    </row>
    <row r="62" spans="1:17" ht="21.75" customHeight="1" outlineLevel="1">
      <c r="A62" s="1646" t="e">
        <f>VLOOKUP(#REF!,#REF!,3,FALSE)</f>
        <v>#REF!</v>
      </c>
      <c r="B62" s="1646"/>
      <c r="C62" s="1646"/>
      <c r="D62" s="20"/>
      <c r="E62" s="15"/>
      <c r="F62" s="34"/>
      <c r="G62" s="21" t="e">
        <f t="shared" ref="G62:L62" si="14">SUM(G52:G61)</f>
        <v>#REF!</v>
      </c>
      <c r="H62" s="21" t="e">
        <f t="shared" si="14"/>
        <v>#REF!</v>
      </c>
      <c r="I62" s="21" t="e">
        <f t="shared" si="14"/>
        <v>#REF!</v>
      </c>
      <c r="J62" s="21" t="e">
        <f t="shared" si="14"/>
        <v>#REF!</v>
      </c>
      <c r="K62" s="21" t="e">
        <f t="shared" si="14"/>
        <v>#REF!</v>
      </c>
      <c r="L62" s="21" t="e">
        <f t="shared" si="14"/>
        <v>#REF!</v>
      </c>
      <c r="M62" s="193"/>
      <c r="N62" s="193"/>
      <c r="O62" s="193" t="e">
        <f t="shared" si="1"/>
        <v>#REF!</v>
      </c>
    </row>
    <row r="63" spans="1:17" ht="21.75" customHeight="1" outlineLevel="1">
      <c r="A63" s="1646" t="e">
        <f>VLOOKUP(#REF!,#REF!,3,FALSE)</f>
        <v>#REF!</v>
      </c>
      <c r="B63" s="1646"/>
      <c r="C63" s="1646"/>
      <c r="D63" s="20"/>
      <c r="E63" s="15"/>
      <c r="F63" s="34"/>
      <c r="G63" s="21"/>
      <c r="H63" s="15"/>
      <c r="I63" s="15"/>
      <c r="J63" s="15"/>
      <c r="K63" s="15"/>
      <c r="L63" s="15"/>
      <c r="M63" s="193"/>
      <c r="N63" s="193"/>
      <c r="O63" s="193" t="e">
        <f t="shared" si="1"/>
        <v>#REF!</v>
      </c>
    </row>
    <row r="64" spans="1:17" ht="21.75" customHeight="1" outlineLevel="1">
      <c r="A64" s="12" t="e">
        <f>#REF!</f>
        <v>#REF!</v>
      </c>
      <c r="B64" s="12" t="e">
        <f>#REF!</f>
        <v>#REF!</v>
      </c>
      <c r="C64" s="19" t="s">
        <v>153</v>
      </c>
      <c r="D64" s="29" t="e">
        <f>VLOOKUP(#REF!,#REF!,3,FALSE)</f>
        <v>#REF!</v>
      </c>
      <c r="E64" s="30" t="e">
        <f>#REF!</f>
        <v>#REF!</v>
      </c>
      <c r="F64" s="27" t="e">
        <f>VLOOKUP(#REF!,#REF!,3,FALSE)</f>
        <v>#REF!</v>
      </c>
      <c r="G64" s="30" t="e">
        <f>#REF!</f>
        <v>#REF!</v>
      </c>
      <c r="H64" s="30" t="e">
        <f>#REF!</f>
        <v>#REF!</v>
      </c>
      <c r="I64" s="30" t="e">
        <f>#REF!</f>
        <v>#REF!</v>
      </c>
      <c r="J64" s="30" t="e">
        <f>#REF!</f>
        <v>#REF!</v>
      </c>
      <c r="K64" s="30" t="e">
        <f>#REF!</f>
        <v>#REF!</v>
      </c>
      <c r="L64" s="30" t="e">
        <f>#REF!</f>
        <v>#REF!</v>
      </c>
      <c r="M64" s="231" t="e">
        <f>VLOOKUP(#REF!,#REF!,3,FALSE)</f>
        <v>#REF!</v>
      </c>
      <c r="N64" s="232" t="e">
        <f>VLOOKUP(#REF!,#REF!,3,FALSE)</f>
        <v>#REF!</v>
      </c>
      <c r="O64" s="193" t="e">
        <f t="shared" si="1"/>
        <v>#REF!</v>
      </c>
      <c r="P64" s="5">
        <v>0</v>
      </c>
      <c r="Q64" s="5">
        <v>1</v>
      </c>
    </row>
    <row r="65" spans="1:19" ht="21.75" customHeight="1" outlineLevel="1">
      <c r="A65" s="12" t="e">
        <f>#REF!</f>
        <v>#REF!</v>
      </c>
      <c r="B65" s="12" t="e">
        <f>#REF!</f>
        <v>#REF!</v>
      </c>
      <c r="C65" s="19" t="s">
        <v>171</v>
      </c>
      <c r="D65" s="29" t="e">
        <f>VLOOKUP(#REF!,#REF!,3,FALSE)</f>
        <v>#REF!</v>
      </c>
      <c r="E65" s="30" t="e">
        <f>#REF!</f>
        <v>#REF!</v>
      </c>
      <c r="F65" s="27" t="e">
        <f>VLOOKUP(#REF!,#REF!,3,FALSE)</f>
        <v>#REF!</v>
      </c>
      <c r="G65" s="30" t="e">
        <f>#REF!</f>
        <v>#REF!</v>
      </c>
      <c r="H65" s="30" t="e">
        <f>#REF!</f>
        <v>#REF!</v>
      </c>
      <c r="I65" s="30" t="e">
        <f>#REF!</f>
        <v>#REF!</v>
      </c>
      <c r="J65" s="30" t="e">
        <f>#REF!</f>
        <v>#REF!</v>
      </c>
      <c r="K65" s="30" t="e">
        <f>#REF!</f>
        <v>#REF!</v>
      </c>
      <c r="L65" s="30" t="e">
        <f>#REF!</f>
        <v>#REF!</v>
      </c>
      <c r="M65" s="231" t="e">
        <f>VLOOKUP(#REF!,#REF!,3,FALSE)</f>
        <v>#REF!</v>
      </c>
      <c r="N65" s="232" t="e">
        <f>VLOOKUP(#REF!,#REF!,3,FALSE)</f>
        <v>#REF!</v>
      </c>
      <c r="O65" s="193" t="e">
        <f t="shared" si="1"/>
        <v>#REF!</v>
      </c>
      <c r="P65" s="5">
        <v>0</v>
      </c>
      <c r="Q65" s="5">
        <v>1</v>
      </c>
    </row>
    <row r="66" spans="1:19" ht="21.75" customHeight="1" outlineLevel="1">
      <c r="A66" s="12" t="e">
        <f>#REF!</f>
        <v>#REF!</v>
      </c>
      <c r="B66" s="12" t="e">
        <f>#REF!</f>
        <v>#REF!</v>
      </c>
      <c r="C66" s="19" t="s">
        <v>177</v>
      </c>
      <c r="D66" s="29" t="e">
        <f>VLOOKUP(#REF!,#REF!,3,FALSE)</f>
        <v>#REF!</v>
      </c>
      <c r="E66" s="30" t="e">
        <f>#REF!</f>
        <v>#REF!</v>
      </c>
      <c r="F66" s="27" t="e">
        <f>VLOOKUP(#REF!,#REF!,3,FALSE)</f>
        <v>#REF!</v>
      </c>
      <c r="G66" s="30" t="e">
        <f>#REF!</f>
        <v>#REF!</v>
      </c>
      <c r="H66" s="30" t="e">
        <f>#REF!</f>
        <v>#REF!</v>
      </c>
      <c r="I66" s="30" t="e">
        <f>#REF!</f>
        <v>#REF!</v>
      </c>
      <c r="J66" s="30" t="e">
        <f>#REF!</f>
        <v>#REF!</v>
      </c>
      <c r="K66" s="30" t="e">
        <f>#REF!</f>
        <v>#REF!</v>
      </c>
      <c r="L66" s="30" t="e">
        <f>#REF!</f>
        <v>#REF!</v>
      </c>
      <c r="M66" s="231" t="e">
        <f>VLOOKUP(#REF!,#REF!,3,FALSE)</f>
        <v>#REF!</v>
      </c>
      <c r="N66" s="232" t="e">
        <f>VLOOKUP(#REF!,#REF!,3,FALSE)</f>
        <v>#REF!</v>
      </c>
      <c r="O66" s="193" t="e">
        <f t="shared" si="1"/>
        <v>#REF!</v>
      </c>
      <c r="P66" s="5">
        <v>0</v>
      </c>
      <c r="Q66" s="5">
        <v>1</v>
      </c>
    </row>
    <row r="67" spans="1:19" ht="21.75" customHeight="1" outlineLevel="1">
      <c r="A67" s="12" t="e">
        <f>#REF!</f>
        <v>#REF!</v>
      </c>
      <c r="B67" s="12" t="e">
        <f>#REF!</f>
        <v>#REF!</v>
      </c>
      <c r="C67" s="19" t="s">
        <v>178</v>
      </c>
      <c r="D67" s="29" t="e">
        <f>VLOOKUP(#REF!,#REF!,3,FALSE)</f>
        <v>#REF!</v>
      </c>
      <c r="E67" s="30" t="e">
        <f>#REF!</f>
        <v>#REF!</v>
      </c>
      <c r="F67" s="27" t="e">
        <f>VLOOKUP(#REF!,#REF!,3,FALSE)</f>
        <v>#REF!</v>
      </c>
      <c r="G67" s="30" t="e">
        <f>#REF!</f>
        <v>#REF!</v>
      </c>
      <c r="H67" s="30" t="e">
        <f>#REF!</f>
        <v>#REF!</v>
      </c>
      <c r="I67" s="30" t="e">
        <f>#REF!</f>
        <v>#REF!</v>
      </c>
      <c r="J67" s="30" t="e">
        <f>#REF!</f>
        <v>#REF!</v>
      </c>
      <c r="K67" s="30" t="e">
        <f>#REF!</f>
        <v>#REF!</v>
      </c>
      <c r="L67" s="30" t="e">
        <f>#REF!</f>
        <v>#REF!</v>
      </c>
      <c r="M67" s="231" t="e">
        <f>VLOOKUP(#REF!,#REF!,3,FALSE)</f>
        <v>#REF!</v>
      </c>
      <c r="N67" s="232" t="e">
        <f>VLOOKUP(#REF!,#REF!,3,FALSE)</f>
        <v>#REF!</v>
      </c>
      <c r="O67" s="193" t="e">
        <f t="shared" si="1"/>
        <v>#REF!</v>
      </c>
      <c r="P67" s="5">
        <v>0</v>
      </c>
      <c r="Q67" s="5">
        <v>1</v>
      </c>
    </row>
    <row r="68" spans="1:19" ht="21.75" customHeight="1" outlineLevel="1">
      <c r="A68" s="12" t="e">
        <f>#REF!</f>
        <v>#REF!</v>
      </c>
      <c r="B68" s="12" t="e">
        <f>#REF!</f>
        <v>#REF!</v>
      </c>
      <c r="C68" s="19" t="s">
        <v>179</v>
      </c>
      <c r="D68" s="29" t="e">
        <f>VLOOKUP(#REF!,#REF!,3,FALSE)</f>
        <v>#REF!</v>
      </c>
      <c r="E68" s="30" t="e">
        <f>#REF!</f>
        <v>#REF!</v>
      </c>
      <c r="F68" s="27" t="e">
        <f>VLOOKUP(#REF!,#REF!,3,FALSE)</f>
        <v>#REF!</v>
      </c>
      <c r="G68" s="30" t="e">
        <f>#REF!</f>
        <v>#REF!</v>
      </c>
      <c r="H68" s="30" t="e">
        <f>#REF!</f>
        <v>#REF!</v>
      </c>
      <c r="I68" s="30" t="e">
        <f>#REF!</f>
        <v>#REF!</v>
      </c>
      <c r="J68" s="30" t="e">
        <f>#REF!</f>
        <v>#REF!</v>
      </c>
      <c r="K68" s="30" t="e">
        <f>#REF!</f>
        <v>#REF!</v>
      </c>
      <c r="L68" s="30" t="e">
        <f>#REF!</f>
        <v>#REF!</v>
      </c>
      <c r="M68" s="231" t="e">
        <f>VLOOKUP(#REF!,#REF!,3,FALSE)</f>
        <v>#REF!</v>
      </c>
      <c r="N68" s="232" t="e">
        <f>VLOOKUP(#REF!,#REF!,3,FALSE)</f>
        <v>#REF!</v>
      </c>
      <c r="O68" s="193" t="e">
        <f t="shared" si="1"/>
        <v>#REF!</v>
      </c>
      <c r="P68" s="5">
        <v>0</v>
      </c>
      <c r="Q68" s="5">
        <v>1</v>
      </c>
    </row>
    <row r="69" spans="1:19" ht="21.75" customHeight="1" outlineLevel="1">
      <c r="A69" s="12" t="e">
        <f>#REF!</f>
        <v>#REF!</v>
      </c>
      <c r="B69" s="12" t="e">
        <f>#REF!</f>
        <v>#REF!</v>
      </c>
      <c r="C69" s="33" t="s">
        <v>203</v>
      </c>
      <c r="D69" s="29" t="e">
        <f>VLOOKUP(#REF!,#REF!,3,FALSE)</f>
        <v>#REF!</v>
      </c>
      <c r="E69" s="30" t="e">
        <f>#REF!</f>
        <v>#REF!</v>
      </c>
      <c r="F69" s="27" t="e">
        <f>VLOOKUP(#REF!,#REF!,3,FALSE)</f>
        <v>#REF!</v>
      </c>
      <c r="G69" s="30" t="e">
        <f>#REF!</f>
        <v>#REF!</v>
      </c>
      <c r="H69" s="30" t="e">
        <f>#REF!</f>
        <v>#REF!</v>
      </c>
      <c r="I69" s="30" t="e">
        <f>#REF!</f>
        <v>#REF!</v>
      </c>
      <c r="J69" s="30" t="e">
        <f>#REF!</f>
        <v>#REF!</v>
      </c>
      <c r="K69" s="30" t="e">
        <f>#REF!</f>
        <v>#REF!</v>
      </c>
      <c r="L69" s="30" t="e">
        <f>#REF!</f>
        <v>#REF!</v>
      </c>
      <c r="M69" s="231" t="e">
        <f>VLOOKUP(#REF!,#REF!,3,FALSE)</f>
        <v>#REF!</v>
      </c>
      <c r="N69" s="232" t="e">
        <f>VLOOKUP(#REF!,#REF!,3,FALSE)</f>
        <v>#REF!</v>
      </c>
      <c r="O69" s="193" t="e">
        <f t="shared" si="1"/>
        <v>#REF!</v>
      </c>
      <c r="P69" s="5">
        <v>0</v>
      </c>
      <c r="Q69" s="5">
        <v>1</v>
      </c>
    </row>
    <row r="70" spans="1:19" ht="21.75" customHeight="1" outlineLevel="1">
      <c r="A70" s="12" t="e">
        <f>#REF!</f>
        <v>#REF!</v>
      </c>
      <c r="B70" s="12" t="e">
        <f>#REF!</f>
        <v>#REF!</v>
      </c>
      <c r="C70" s="102" t="s">
        <v>224</v>
      </c>
      <c r="D70" s="29" t="e">
        <f>VLOOKUP(#REF!,#REF!,3,FALSE)</f>
        <v>#REF!</v>
      </c>
      <c r="E70" s="30" t="e">
        <f>#REF!</f>
        <v>#REF!</v>
      </c>
      <c r="F70" s="27" t="e">
        <f>VLOOKUP(#REF!,#REF!,3,FALSE)</f>
        <v>#REF!</v>
      </c>
      <c r="G70" s="30" t="e">
        <f>#REF!</f>
        <v>#REF!</v>
      </c>
      <c r="H70" s="30" t="e">
        <f>#REF!</f>
        <v>#REF!</v>
      </c>
      <c r="I70" s="30" t="e">
        <f>#REF!</f>
        <v>#REF!</v>
      </c>
      <c r="J70" s="30" t="e">
        <f>#REF!</f>
        <v>#REF!</v>
      </c>
      <c r="K70" s="30" t="e">
        <f>#REF!</f>
        <v>#REF!</v>
      </c>
      <c r="L70" s="30" t="e">
        <f>#REF!</f>
        <v>#REF!</v>
      </c>
      <c r="M70" s="231" t="e">
        <f>VLOOKUP(#REF!,#REF!,3,FALSE)</f>
        <v>#REF!</v>
      </c>
      <c r="N70" s="232" t="e">
        <f>VLOOKUP(#REF!,#REF!,3,FALSE)</f>
        <v>#REF!</v>
      </c>
      <c r="O70" s="193" t="e">
        <f t="shared" si="1"/>
        <v>#REF!</v>
      </c>
      <c r="P70" s="5">
        <v>0</v>
      </c>
      <c r="Q70" s="5">
        <v>1</v>
      </c>
    </row>
    <row r="71" spans="1:19" ht="36.75" customHeight="1" outlineLevel="1">
      <c r="A71" s="12" t="e">
        <f>#REF!</f>
        <v>#REF!</v>
      </c>
      <c r="B71" s="12" t="e">
        <f>#REF!</f>
        <v>#REF!</v>
      </c>
      <c r="C71" s="121" t="s">
        <v>203</v>
      </c>
      <c r="D71" s="29" t="e">
        <f>VLOOKUP(#REF!,#REF!,3,FALSE)</f>
        <v>#REF!</v>
      </c>
      <c r="E71" s="30" t="e">
        <f>#REF!</f>
        <v>#REF!</v>
      </c>
      <c r="F71" s="27" t="e">
        <f>VLOOKUP(#REF!,#REF!,3,FALSE)</f>
        <v>#REF!</v>
      </c>
      <c r="G71" s="30" t="e">
        <f>#REF!</f>
        <v>#REF!</v>
      </c>
      <c r="H71" s="30" t="e">
        <f>#REF!</f>
        <v>#REF!</v>
      </c>
      <c r="I71" s="30" t="e">
        <f>#REF!</f>
        <v>#REF!</v>
      </c>
      <c r="J71" s="30" t="e">
        <f>#REF!</f>
        <v>#REF!</v>
      </c>
      <c r="K71" s="30" t="e">
        <f>#REF!</f>
        <v>#REF!</v>
      </c>
      <c r="L71" s="30" t="e">
        <f>#REF!</f>
        <v>#REF!</v>
      </c>
      <c r="M71" s="231" t="e">
        <f>VLOOKUP(#REF!,#REF!,3,FALSE)</f>
        <v>#REF!</v>
      </c>
      <c r="N71" s="232" t="e">
        <f>VLOOKUP(#REF!,#REF!,3,FALSE)</f>
        <v>#REF!</v>
      </c>
      <c r="O71" s="193" t="e">
        <f t="shared" si="1"/>
        <v>#REF!</v>
      </c>
      <c r="P71" s="5">
        <v>0</v>
      </c>
      <c r="Q71" s="5">
        <v>1</v>
      </c>
    </row>
    <row r="72" spans="1:19" ht="21.75" customHeight="1" outlineLevel="1">
      <c r="A72" s="159"/>
      <c r="B72" s="160"/>
      <c r="C72" s="161"/>
      <c r="D72" s="29"/>
      <c r="E72" s="30"/>
      <c r="F72" s="27"/>
      <c r="G72" s="37"/>
      <c r="H72" s="30"/>
      <c r="I72" s="30"/>
      <c r="J72" s="30"/>
      <c r="K72" s="30"/>
      <c r="L72" s="30"/>
      <c r="M72" s="193"/>
      <c r="N72" s="193"/>
      <c r="O72" s="193" t="e">
        <f t="shared" si="1"/>
        <v>#REF!</v>
      </c>
    </row>
    <row r="73" spans="1:19" ht="15.75" customHeight="1" outlineLevel="1">
      <c r="A73" s="1646" t="e">
        <f>VLOOKUP(#REF!,#REF!,3,FALSE)</f>
        <v>#REF!</v>
      </c>
      <c r="B73" s="1646"/>
      <c r="C73" s="1646"/>
      <c r="D73" s="35"/>
      <c r="E73" s="30"/>
      <c r="F73" s="36"/>
      <c r="G73" s="37" t="e">
        <f t="shared" ref="G73:L73" si="15">SUM(G64:G72)</f>
        <v>#REF!</v>
      </c>
      <c r="H73" s="37" t="e">
        <f t="shared" si="15"/>
        <v>#REF!</v>
      </c>
      <c r="I73" s="37" t="e">
        <f t="shared" si="15"/>
        <v>#REF!</v>
      </c>
      <c r="J73" s="37" t="e">
        <f t="shared" si="15"/>
        <v>#REF!</v>
      </c>
      <c r="K73" s="37" t="e">
        <f t="shared" si="15"/>
        <v>#REF!</v>
      </c>
      <c r="L73" s="37" t="e">
        <f t="shared" si="15"/>
        <v>#REF!</v>
      </c>
      <c r="M73" s="193"/>
      <c r="N73" s="193"/>
      <c r="O73" s="193" t="e">
        <f t="shared" si="1"/>
        <v>#REF!</v>
      </c>
      <c r="S73" s="229"/>
    </row>
    <row r="74" spans="1:19" ht="19.5" customHeight="1" outlineLevel="1">
      <c r="A74" s="213"/>
      <c r="B74" s="155" t="e">
        <f>VLOOKUP(#REF!,#REF!,3,FALSE)</f>
        <v>#REF!</v>
      </c>
      <c r="C74" s="214" t="e">
        <f>A50</f>
        <v>#REF!</v>
      </c>
      <c r="D74" s="151"/>
      <c r="E74" s="152"/>
      <c r="F74" s="153"/>
      <c r="G74" s="152" t="e">
        <f t="shared" ref="G74:L74" si="16">G73+G62</f>
        <v>#REF!</v>
      </c>
      <c r="H74" s="152" t="e">
        <f t="shared" si="16"/>
        <v>#REF!</v>
      </c>
      <c r="I74" s="152" t="e">
        <f t="shared" si="16"/>
        <v>#REF!</v>
      </c>
      <c r="J74" s="152" t="e">
        <f t="shared" si="16"/>
        <v>#REF!</v>
      </c>
      <c r="K74" s="152" t="e">
        <f t="shared" si="16"/>
        <v>#REF!</v>
      </c>
      <c r="L74" s="152" t="e">
        <f t="shared" si="16"/>
        <v>#REF!</v>
      </c>
      <c r="M74" s="206"/>
      <c r="N74" s="206"/>
      <c r="O74" s="193" t="e">
        <f t="shared" ref="O74:O111" si="17">IF(B74=$B$23,1,0)</f>
        <v>#REF!</v>
      </c>
    </row>
    <row r="75" spans="1:19" ht="15.75" customHeight="1" outlineLevel="1">
      <c r="A75" s="27"/>
      <c r="B75" s="27"/>
      <c r="C75" s="58"/>
      <c r="D75" s="29"/>
      <c r="E75" s="30"/>
      <c r="F75" s="39"/>
      <c r="G75" s="59"/>
      <c r="H75" s="59"/>
      <c r="I75" s="59"/>
      <c r="J75" s="60"/>
      <c r="K75" s="60"/>
      <c r="L75" s="60"/>
      <c r="M75" s="193"/>
      <c r="N75" s="193"/>
      <c r="O75" s="193" t="e">
        <f t="shared" si="17"/>
        <v>#REF!</v>
      </c>
    </row>
    <row r="76" spans="1:19" ht="18.75" customHeight="1">
      <c r="A76" s="1644" t="e">
        <f>VLOOKUP(#REF!,#REF!,3,FALSE)</f>
        <v>#REF!</v>
      </c>
      <c r="B76" s="1644"/>
      <c r="C76" s="1645"/>
      <c r="D76" s="9"/>
      <c r="E76" s="10"/>
      <c r="F76" s="68"/>
      <c r="G76" s="186" t="e">
        <f t="shared" ref="G76:L76" si="18">G104</f>
        <v>#REF!</v>
      </c>
      <c r="H76" s="186" t="e">
        <f t="shared" si="18"/>
        <v>#REF!</v>
      </c>
      <c r="I76" s="186" t="e">
        <f t="shared" si="18"/>
        <v>#REF!</v>
      </c>
      <c r="J76" s="186" t="e">
        <f t="shared" si="18"/>
        <v>#REF!</v>
      </c>
      <c r="K76" s="186" t="e">
        <f t="shared" si="18"/>
        <v>#REF!</v>
      </c>
      <c r="L76" s="186" t="e">
        <f t="shared" si="18"/>
        <v>#REF!</v>
      </c>
      <c r="M76" s="193"/>
      <c r="N76" s="193"/>
      <c r="O76" s="193" t="e">
        <f t="shared" si="17"/>
        <v>#REF!</v>
      </c>
    </row>
    <row r="77" spans="1:19" ht="15" hidden="1" customHeight="1" outlineLevel="1">
      <c r="A77" s="1646" t="e">
        <f>VLOOKUP(#REF!,#REF!,3,FALSE)</f>
        <v>#REF!</v>
      </c>
      <c r="B77" s="1646"/>
      <c r="C77" s="1646"/>
      <c r="D77" s="29"/>
      <c r="E77" s="30"/>
      <c r="F77" s="39"/>
      <c r="G77" s="198"/>
      <c r="H77" s="198"/>
      <c r="I77" s="198"/>
      <c r="J77" s="198"/>
      <c r="K77" s="198"/>
      <c r="L77" s="198"/>
      <c r="M77" s="193"/>
      <c r="N77" s="193"/>
      <c r="O77" s="193" t="e">
        <f t="shared" si="17"/>
        <v>#REF!</v>
      </c>
    </row>
    <row r="78" spans="1:19" ht="25.5" hidden="1" customHeight="1" outlineLevel="1">
      <c r="A78" s="12" t="e">
        <f>#REF!</f>
        <v>#REF!</v>
      </c>
      <c r="B78" s="12" t="e">
        <f>#REF!</f>
        <v>#REF!</v>
      </c>
      <c r="C78" s="19" t="s">
        <v>151</v>
      </c>
      <c r="D78" s="29" t="e">
        <f>VLOOKUP(#REF!,#REF!,3,FALSE)</f>
        <v>#REF!</v>
      </c>
      <c r="E78" s="30" t="e">
        <f>#REF!</f>
        <v>#REF!</v>
      </c>
      <c r="F78" s="27" t="e">
        <f>VLOOKUP(#REF!,#REF!,3,FALSE)</f>
        <v>#REF!</v>
      </c>
      <c r="G78" s="30" t="e">
        <f>#REF!</f>
        <v>#REF!</v>
      </c>
      <c r="H78" s="30" t="e">
        <f>#REF!</f>
        <v>#REF!</v>
      </c>
      <c r="I78" s="30" t="e">
        <f>#REF!</f>
        <v>#REF!</v>
      </c>
      <c r="J78" s="30" t="e">
        <f>#REF!</f>
        <v>#REF!</v>
      </c>
      <c r="K78" s="30" t="e">
        <f>#REF!</f>
        <v>#REF!</v>
      </c>
      <c r="L78" s="30" t="e">
        <f>#REF!</f>
        <v>#REF!</v>
      </c>
      <c r="M78" s="231" t="e">
        <f>VLOOKUP(#REF!,#REF!,3,FALSE)</f>
        <v>#REF!</v>
      </c>
      <c r="N78" s="232" t="e">
        <f>VLOOKUP(#REF!,#REF!,3,FALSE)</f>
        <v>#REF!</v>
      </c>
      <c r="O78" s="193" t="e">
        <f t="shared" si="17"/>
        <v>#REF!</v>
      </c>
      <c r="P78" s="5">
        <v>1</v>
      </c>
      <c r="Q78" s="5">
        <v>0</v>
      </c>
    </row>
    <row r="79" spans="1:19" ht="25.5" hidden="1" customHeight="1" outlineLevel="1">
      <c r="A79" s="12" t="e">
        <f>#REF!</f>
        <v>#REF!</v>
      </c>
      <c r="B79" s="12" t="e">
        <f>#REF!</f>
        <v>#REF!</v>
      </c>
      <c r="C79" s="19" t="s">
        <v>166</v>
      </c>
      <c r="D79" s="29" t="e">
        <f>VLOOKUP(#REF!,#REF!,3,FALSE)</f>
        <v>#REF!</v>
      </c>
      <c r="E79" s="30" t="e">
        <f>#REF!</f>
        <v>#REF!</v>
      </c>
      <c r="F79" s="27" t="e">
        <f>VLOOKUP(#REF!,#REF!,3,FALSE)</f>
        <v>#REF!</v>
      </c>
      <c r="G79" s="30" t="e">
        <f>#REF!</f>
        <v>#REF!</v>
      </c>
      <c r="H79" s="30" t="e">
        <f>#REF!</f>
        <v>#REF!</v>
      </c>
      <c r="I79" s="30" t="e">
        <f>#REF!</f>
        <v>#REF!</v>
      </c>
      <c r="J79" s="30" t="e">
        <f>#REF!</f>
        <v>#REF!</v>
      </c>
      <c r="K79" s="30" t="e">
        <f>#REF!</f>
        <v>#REF!</v>
      </c>
      <c r="L79" s="30" t="e">
        <f>#REF!</f>
        <v>#REF!</v>
      </c>
      <c r="M79" s="231" t="e">
        <f>VLOOKUP(#REF!,#REF!,3,FALSE)</f>
        <v>#REF!</v>
      </c>
      <c r="N79" s="232" t="e">
        <f>VLOOKUP(#REF!,#REF!,3,FALSE)</f>
        <v>#REF!</v>
      </c>
      <c r="O79" s="193" t="e">
        <f t="shared" si="17"/>
        <v>#REF!</v>
      </c>
      <c r="P79" s="5">
        <v>1</v>
      </c>
      <c r="Q79" s="5">
        <v>0</v>
      </c>
    </row>
    <row r="80" spans="1:19" ht="25.5" hidden="1" customHeight="1" outlineLevel="1">
      <c r="A80" s="12" t="e">
        <f>#REF!</f>
        <v>#REF!</v>
      </c>
      <c r="B80" s="12" t="e">
        <f>#REF!</f>
        <v>#REF!</v>
      </c>
      <c r="C80" s="19" t="s">
        <v>168</v>
      </c>
      <c r="D80" s="29" t="e">
        <f>VLOOKUP(#REF!,#REF!,3,FALSE)</f>
        <v>#REF!</v>
      </c>
      <c r="E80" s="30" t="e">
        <f>#REF!</f>
        <v>#REF!</v>
      </c>
      <c r="F80" s="27" t="e">
        <f>VLOOKUP(#REF!,#REF!,3,FALSE)</f>
        <v>#REF!</v>
      </c>
      <c r="G80" s="30" t="e">
        <f>#REF!</f>
        <v>#REF!</v>
      </c>
      <c r="H80" s="30" t="e">
        <f>#REF!</f>
        <v>#REF!</v>
      </c>
      <c r="I80" s="30" t="e">
        <f>#REF!</f>
        <v>#REF!</v>
      </c>
      <c r="J80" s="30" t="e">
        <f>#REF!</f>
        <v>#REF!</v>
      </c>
      <c r="K80" s="30" t="e">
        <f>#REF!</f>
        <v>#REF!</v>
      </c>
      <c r="L80" s="30" t="e">
        <f>#REF!</f>
        <v>#REF!</v>
      </c>
      <c r="M80" s="231" t="e">
        <f>VLOOKUP(#REF!,#REF!,3,FALSE)</f>
        <v>#REF!</v>
      </c>
      <c r="N80" s="232" t="e">
        <f>VLOOKUP(#REF!,#REF!,3,FALSE)</f>
        <v>#REF!</v>
      </c>
      <c r="O80" s="193" t="e">
        <f t="shared" si="17"/>
        <v>#REF!</v>
      </c>
      <c r="P80" s="5">
        <v>1</v>
      </c>
      <c r="Q80" s="5">
        <v>0</v>
      </c>
    </row>
    <row r="81" spans="1:17" ht="25.5" hidden="1" customHeight="1" outlineLevel="1">
      <c r="A81" s="12" t="e">
        <f>#REF!</f>
        <v>#REF!</v>
      </c>
      <c r="B81" s="12" t="e">
        <f>#REF!</f>
        <v>#REF!</v>
      </c>
      <c r="C81" s="65" t="s">
        <v>168</v>
      </c>
      <c r="D81" s="29" t="e">
        <f>VLOOKUP(#REF!,#REF!,3,FALSE)</f>
        <v>#REF!</v>
      </c>
      <c r="E81" s="30" t="e">
        <f>#REF!</f>
        <v>#REF!</v>
      </c>
      <c r="F81" s="27" t="e">
        <f>VLOOKUP(#REF!,#REF!,3,FALSE)</f>
        <v>#REF!</v>
      </c>
      <c r="G81" s="30" t="e">
        <f>#REF!</f>
        <v>#REF!</v>
      </c>
      <c r="H81" s="30" t="e">
        <f>#REF!</f>
        <v>#REF!</v>
      </c>
      <c r="I81" s="30" t="e">
        <f>#REF!</f>
        <v>#REF!</v>
      </c>
      <c r="J81" s="30" t="e">
        <f>#REF!</f>
        <v>#REF!</v>
      </c>
      <c r="K81" s="30" t="e">
        <f>#REF!</f>
        <v>#REF!</v>
      </c>
      <c r="L81" s="30" t="e">
        <f>#REF!</f>
        <v>#REF!</v>
      </c>
      <c r="M81" s="231" t="e">
        <f>VLOOKUP(#REF!,#REF!,3,FALSE)</f>
        <v>#REF!</v>
      </c>
      <c r="N81" s="232" t="e">
        <f>VLOOKUP(#REF!,#REF!,3,FALSE)</f>
        <v>#REF!</v>
      </c>
      <c r="O81" s="193" t="e">
        <f t="shared" si="17"/>
        <v>#REF!</v>
      </c>
      <c r="P81" s="5">
        <v>1</v>
      </c>
      <c r="Q81" s="5">
        <v>0</v>
      </c>
    </row>
    <row r="82" spans="1:17" ht="25.5" hidden="1" customHeight="1" outlineLevel="1">
      <c r="A82" s="12" t="e">
        <f>#REF!</f>
        <v>#REF!</v>
      </c>
      <c r="B82" s="12" t="e">
        <f>#REF!</f>
        <v>#REF!</v>
      </c>
      <c r="C82" s="65" t="s">
        <v>168</v>
      </c>
      <c r="D82" s="29" t="e">
        <f>VLOOKUP(#REF!,#REF!,3,FALSE)</f>
        <v>#REF!</v>
      </c>
      <c r="E82" s="30" t="e">
        <f>#REF!</f>
        <v>#REF!</v>
      </c>
      <c r="F82" s="27" t="e">
        <f>VLOOKUP(#REF!,#REF!,3,FALSE)</f>
        <v>#REF!</v>
      </c>
      <c r="G82" s="30" t="e">
        <f>#REF!</f>
        <v>#REF!</v>
      </c>
      <c r="H82" s="30" t="e">
        <f>#REF!</f>
        <v>#REF!</v>
      </c>
      <c r="I82" s="30" t="e">
        <f>#REF!</f>
        <v>#REF!</v>
      </c>
      <c r="J82" s="30" t="e">
        <f>#REF!</f>
        <v>#REF!</v>
      </c>
      <c r="K82" s="30" t="e">
        <f>#REF!</f>
        <v>#REF!</v>
      </c>
      <c r="L82" s="30" t="e">
        <f>#REF!</f>
        <v>#REF!</v>
      </c>
      <c r="M82" s="231" t="e">
        <f>VLOOKUP(#REF!,#REF!,3,FALSE)</f>
        <v>#REF!</v>
      </c>
      <c r="N82" s="232" t="e">
        <f>VLOOKUP(#REF!,#REF!,3,FALSE)</f>
        <v>#REF!</v>
      </c>
      <c r="O82" s="193" t="e">
        <f t="shared" si="17"/>
        <v>#REF!</v>
      </c>
      <c r="P82" s="5">
        <v>1</v>
      </c>
      <c r="Q82" s="5">
        <v>0</v>
      </c>
    </row>
    <row r="83" spans="1:17" ht="25.5" hidden="1" customHeight="1" outlineLevel="1">
      <c r="A83" s="12" t="e">
        <f>#REF!</f>
        <v>#REF!</v>
      </c>
      <c r="B83" s="12" t="e">
        <f>#REF!</f>
        <v>#REF!</v>
      </c>
      <c r="C83" s="73" t="s">
        <v>168</v>
      </c>
      <c r="D83" s="29" t="e">
        <f>VLOOKUP(#REF!,#REF!,3,FALSE)</f>
        <v>#REF!</v>
      </c>
      <c r="E83" s="30" t="e">
        <f>#REF!</f>
        <v>#REF!</v>
      </c>
      <c r="F83" s="27" t="e">
        <f>VLOOKUP(#REF!,#REF!,3,FALSE)</f>
        <v>#REF!</v>
      </c>
      <c r="G83" s="30" t="e">
        <f>#REF!</f>
        <v>#REF!</v>
      </c>
      <c r="H83" s="30" t="e">
        <f>#REF!</f>
        <v>#REF!</v>
      </c>
      <c r="I83" s="30" t="e">
        <f>#REF!</f>
        <v>#REF!</v>
      </c>
      <c r="J83" s="30" t="e">
        <f>#REF!</f>
        <v>#REF!</v>
      </c>
      <c r="K83" s="30" t="e">
        <f>#REF!</f>
        <v>#REF!</v>
      </c>
      <c r="L83" s="30" t="e">
        <f>#REF!</f>
        <v>#REF!</v>
      </c>
      <c r="M83" s="231" t="e">
        <f>VLOOKUP(#REF!,#REF!,3,FALSE)</f>
        <v>#REF!</v>
      </c>
      <c r="N83" s="232" t="e">
        <f>VLOOKUP(#REF!,#REF!,3,FALSE)</f>
        <v>#REF!</v>
      </c>
      <c r="O83" s="193" t="e">
        <f t="shared" si="17"/>
        <v>#REF!</v>
      </c>
      <c r="P83" s="5">
        <v>1</v>
      </c>
      <c r="Q83" s="5">
        <v>0</v>
      </c>
    </row>
    <row r="84" spans="1:17" ht="25.5" hidden="1" customHeight="1" outlineLevel="1">
      <c r="A84" s="12" t="e">
        <f>#REF!</f>
        <v>#REF!</v>
      </c>
      <c r="B84" s="12" t="e">
        <f>#REF!</f>
        <v>#REF!</v>
      </c>
      <c r="C84" s="19" t="s">
        <v>191</v>
      </c>
      <c r="D84" s="29" t="e">
        <f>VLOOKUP(#REF!,#REF!,3,FALSE)</f>
        <v>#REF!</v>
      </c>
      <c r="E84" s="30" t="e">
        <f>#REF!</f>
        <v>#REF!</v>
      </c>
      <c r="F84" s="27" t="e">
        <f>VLOOKUP(#REF!,#REF!,3,FALSE)</f>
        <v>#REF!</v>
      </c>
      <c r="G84" s="30" t="e">
        <f>#REF!</f>
        <v>#REF!</v>
      </c>
      <c r="H84" s="30" t="e">
        <f>#REF!</f>
        <v>#REF!</v>
      </c>
      <c r="I84" s="30" t="e">
        <f>#REF!</f>
        <v>#REF!</v>
      </c>
      <c r="J84" s="30" t="e">
        <f>#REF!</f>
        <v>#REF!</v>
      </c>
      <c r="K84" s="30" t="e">
        <f>#REF!</f>
        <v>#REF!</v>
      </c>
      <c r="L84" s="30" t="e">
        <f>#REF!</f>
        <v>#REF!</v>
      </c>
      <c r="M84" s="231" t="e">
        <f>VLOOKUP(#REF!,#REF!,3,FALSE)</f>
        <v>#REF!</v>
      </c>
      <c r="N84" s="232" t="e">
        <f>VLOOKUP(#REF!,#REF!,3,FALSE)</f>
        <v>#REF!</v>
      </c>
      <c r="O84" s="193" t="e">
        <f t="shared" si="17"/>
        <v>#REF!</v>
      </c>
      <c r="P84" s="5">
        <v>1</v>
      </c>
      <c r="Q84" s="5">
        <v>0</v>
      </c>
    </row>
    <row r="85" spans="1:17" ht="25.5" hidden="1" customHeight="1" outlineLevel="1">
      <c r="A85" s="12" t="e">
        <f>#REF!</f>
        <v>#REF!</v>
      </c>
      <c r="B85" s="12" t="e">
        <f>#REF!</f>
        <v>#REF!</v>
      </c>
      <c r="C85" s="19" t="s">
        <v>168</v>
      </c>
      <c r="D85" s="29" t="e">
        <f>VLOOKUP(#REF!,#REF!,3,FALSE)</f>
        <v>#REF!</v>
      </c>
      <c r="E85" s="30" t="e">
        <f>#REF!</f>
        <v>#REF!</v>
      </c>
      <c r="F85" s="27" t="e">
        <f>VLOOKUP(#REF!,#REF!,3,FALSE)</f>
        <v>#REF!</v>
      </c>
      <c r="G85" s="30" t="e">
        <f>#REF!</f>
        <v>#REF!</v>
      </c>
      <c r="H85" s="30" t="e">
        <f>#REF!</f>
        <v>#REF!</v>
      </c>
      <c r="I85" s="30" t="e">
        <f>#REF!</f>
        <v>#REF!</v>
      </c>
      <c r="J85" s="30" t="e">
        <f>#REF!</f>
        <v>#REF!</v>
      </c>
      <c r="K85" s="30" t="e">
        <f>#REF!</f>
        <v>#REF!</v>
      </c>
      <c r="L85" s="30" t="e">
        <f>#REF!</f>
        <v>#REF!</v>
      </c>
      <c r="M85" s="231" t="e">
        <f>VLOOKUP(#REF!,#REF!,3,FALSE)</f>
        <v>#REF!</v>
      </c>
      <c r="N85" s="232" t="e">
        <f>VLOOKUP(#REF!,#REF!,3,FALSE)</f>
        <v>#REF!</v>
      </c>
      <c r="O85" s="193" t="e">
        <f t="shared" si="17"/>
        <v>#REF!</v>
      </c>
      <c r="P85" s="5">
        <v>1</v>
      </c>
      <c r="Q85" s="5">
        <v>0</v>
      </c>
    </row>
    <row r="86" spans="1:17" ht="25.5" hidden="1" customHeight="1" outlineLevel="1">
      <c r="A86" s="12" t="e">
        <f>#REF!</f>
        <v>#REF!</v>
      </c>
      <c r="B86" s="12" t="e">
        <f>#REF!</f>
        <v>#REF!</v>
      </c>
      <c r="C86" s="19" t="s">
        <v>196</v>
      </c>
      <c r="D86" s="29" t="e">
        <f>VLOOKUP(#REF!,#REF!,3,FALSE)</f>
        <v>#REF!</v>
      </c>
      <c r="E86" s="30" t="e">
        <f>#REF!</f>
        <v>#REF!</v>
      </c>
      <c r="F86" s="27" t="e">
        <f>VLOOKUP(#REF!,#REF!,3,FALSE)</f>
        <v>#REF!</v>
      </c>
      <c r="G86" s="30" t="e">
        <f>#REF!</f>
        <v>#REF!</v>
      </c>
      <c r="H86" s="30" t="e">
        <f>#REF!</f>
        <v>#REF!</v>
      </c>
      <c r="I86" s="30" t="e">
        <f>#REF!</f>
        <v>#REF!</v>
      </c>
      <c r="J86" s="30" t="e">
        <f>#REF!</f>
        <v>#REF!</v>
      </c>
      <c r="K86" s="30" t="e">
        <f>#REF!</f>
        <v>#REF!</v>
      </c>
      <c r="L86" s="30" t="e">
        <f>#REF!</f>
        <v>#REF!</v>
      </c>
      <c r="M86" s="231" t="e">
        <f>VLOOKUP(#REF!,#REF!,3,FALSE)</f>
        <v>#REF!</v>
      </c>
      <c r="N86" s="232" t="e">
        <f>VLOOKUP(#REF!,#REF!,3,FALSE)</f>
        <v>#REF!</v>
      </c>
      <c r="O86" s="193" t="e">
        <f t="shared" si="17"/>
        <v>#REF!</v>
      </c>
      <c r="P86" s="5">
        <v>1</v>
      </c>
      <c r="Q86" s="5">
        <v>0</v>
      </c>
    </row>
    <row r="87" spans="1:17" ht="25.5" hidden="1" customHeight="1" outlineLevel="1">
      <c r="A87" s="12" t="e">
        <f>#REF!</f>
        <v>#REF!</v>
      </c>
      <c r="B87" s="12" t="e">
        <f>#REF!</f>
        <v>#REF!</v>
      </c>
      <c r="C87" s="96" t="s">
        <v>202</v>
      </c>
      <c r="D87" s="29" t="e">
        <f>VLOOKUP(#REF!,#REF!,3,FALSE)</f>
        <v>#REF!</v>
      </c>
      <c r="E87" s="30" t="e">
        <f>#REF!</f>
        <v>#REF!</v>
      </c>
      <c r="F87" s="27" t="e">
        <f>VLOOKUP(#REF!,#REF!,3,FALSE)</f>
        <v>#REF!</v>
      </c>
      <c r="G87" s="30" t="e">
        <f>#REF!</f>
        <v>#REF!</v>
      </c>
      <c r="H87" s="30" t="e">
        <f>#REF!</f>
        <v>#REF!</v>
      </c>
      <c r="I87" s="30" t="e">
        <f>#REF!</f>
        <v>#REF!</v>
      </c>
      <c r="J87" s="30" t="e">
        <f>#REF!</f>
        <v>#REF!</v>
      </c>
      <c r="K87" s="30" t="e">
        <f>#REF!</f>
        <v>#REF!</v>
      </c>
      <c r="L87" s="30" t="e">
        <f>#REF!</f>
        <v>#REF!</v>
      </c>
      <c r="M87" s="231" t="e">
        <f>VLOOKUP(#REF!,#REF!,3,FALSE)</f>
        <v>#REF!</v>
      </c>
      <c r="N87" s="232" t="e">
        <f>VLOOKUP(#REF!,#REF!,3,FALSE)</f>
        <v>#REF!</v>
      </c>
      <c r="O87" s="193" t="e">
        <f t="shared" si="17"/>
        <v>#REF!</v>
      </c>
      <c r="P87" s="5">
        <v>1</v>
      </c>
      <c r="Q87" s="5">
        <v>0</v>
      </c>
    </row>
    <row r="88" spans="1:17" ht="25.5" hidden="1" customHeight="1" outlineLevel="1">
      <c r="A88" s="12" t="e">
        <f>#REF!</f>
        <v>#REF!</v>
      </c>
      <c r="B88" s="12" t="e">
        <f>#REF!</f>
        <v>#REF!</v>
      </c>
      <c r="C88" s="19" t="s">
        <v>211</v>
      </c>
      <c r="D88" s="29" t="e">
        <f>VLOOKUP(#REF!,#REF!,3,FALSE)</f>
        <v>#REF!</v>
      </c>
      <c r="E88" s="30" t="e">
        <f>#REF!</f>
        <v>#REF!</v>
      </c>
      <c r="F88" s="27" t="e">
        <f>VLOOKUP(#REF!,#REF!,3,FALSE)</f>
        <v>#REF!</v>
      </c>
      <c r="G88" s="30" t="e">
        <f>#REF!</f>
        <v>#REF!</v>
      </c>
      <c r="H88" s="30" t="e">
        <f>#REF!</f>
        <v>#REF!</v>
      </c>
      <c r="I88" s="30" t="e">
        <f>#REF!</f>
        <v>#REF!</v>
      </c>
      <c r="J88" s="30" t="e">
        <f>#REF!</f>
        <v>#REF!</v>
      </c>
      <c r="K88" s="30" t="e">
        <f>#REF!</f>
        <v>#REF!</v>
      </c>
      <c r="L88" s="30" t="e">
        <f>#REF!</f>
        <v>#REF!</v>
      </c>
      <c r="M88" s="231" t="e">
        <f>VLOOKUP(#REF!,#REF!,3,FALSE)</f>
        <v>#REF!</v>
      </c>
      <c r="N88" s="232" t="e">
        <f>VLOOKUP(#REF!,#REF!,3,FALSE)</f>
        <v>#REF!</v>
      </c>
      <c r="O88" s="193" t="e">
        <f t="shared" si="17"/>
        <v>#REF!</v>
      </c>
      <c r="P88" s="5">
        <v>1</v>
      </c>
      <c r="Q88" s="5">
        <v>0</v>
      </c>
    </row>
    <row r="89" spans="1:17" ht="25.5" hidden="1" customHeight="1" outlineLevel="1">
      <c r="A89" s="12" t="e">
        <f>#REF!</f>
        <v>#REF!</v>
      </c>
      <c r="B89" s="12" t="e">
        <f>#REF!</f>
        <v>#REF!</v>
      </c>
      <c r="C89" s="19" t="s">
        <v>213</v>
      </c>
      <c r="D89" s="29" t="e">
        <f>VLOOKUP(#REF!,#REF!,3,FALSE)</f>
        <v>#REF!</v>
      </c>
      <c r="E89" s="30" t="e">
        <f>#REF!</f>
        <v>#REF!</v>
      </c>
      <c r="F89" s="27" t="e">
        <f>VLOOKUP(#REF!,#REF!,3,FALSE)</f>
        <v>#REF!</v>
      </c>
      <c r="G89" s="30" t="e">
        <f>#REF!</f>
        <v>#REF!</v>
      </c>
      <c r="H89" s="30" t="e">
        <f>#REF!</f>
        <v>#REF!</v>
      </c>
      <c r="I89" s="30" t="e">
        <f>#REF!</f>
        <v>#REF!</v>
      </c>
      <c r="J89" s="30" t="e">
        <f>#REF!</f>
        <v>#REF!</v>
      </c>
      <c r="K89" s="30" t="e">
        <f>#REF!</f>
        <v>#REF!</v>
      </c>
      <c r="L89" s="30" t="e">
        <f>#REF!</f>
        <v>#REF!</v>
      </c>
      <c r="M89" s="231" t="e">
        <f>VLOOKUP(#REF!,#REF!,3,FALSE)</f>
        <v>#REF!</v>
      </c>
      <c r="N89" s="232" t="e">
        <f>VLOOKUP(#REF!,#REF!,3,FALSE)</f>
        <v>#REF!</v>
      </c>
      <c r="O89" s="193" t="e">
        <f t="shared" si="17"/>
        <v>#REF!</v>
      </c>
      <c r="P89" s="5">
        <v>1</v>
      </c>
      <c r="Q89" s="5">
        <v>0</v>
      </c>
    </row>
    <row r="90" spans="1:17" ht="25.5" hidden="1" customHeight="1" outlineLevel="1">
      <c r="A90" s="12" t="e">
        <f>#REF!</f>
        <v>#REF!</v>
      </c>
      <c r="B90" s="12" t="e">
        <f>#REF!</f>
        <v>#REF!</v>
      </c>
      <c r="C90" s="19" t="s">
        <v>215</v>
      </c>
      <c r="D90" s="29" t="e">
        <f>VLOOKUP(#REF!,#REF!,3,FALSE)</f>
        <v>#REF!</v>
      </c>
      <c r="E90" s="30" t="e">
        <f>#REF!</f>
        <v>#REF!</v>
      </c>
      <c r="F90" s="27" t="e">
        <f>VLOOKUP(#REF!,#REF!,3,FALSE)</f>
        <v>#REF!</v>
      </c>
      <c r="G90" s="30" t="e">
        <f>#REF!</f>
        <v>#REF!</v>
      </c>
      <c r="H90" s="30" t="e">
        <f>#REF!</f>
        <v>#REF!</v>
      </c>
      <c r="I90" s="30" t="e">
        <f>#REF!</f>
        <v>#REF!</v>
      </c>
      <c r="J90" s="30" t="e">
        <f>#REF!</f>
        <v>#REF!</v>
      </c>
      <c r="K90" s="30" t="e">
        <f>#REF!</f>
        <v>#REF!</v>
      </c>
      <c r="L90" s="30" t="e">
        <f>#REF!</f>
        <v>#REF!</v>
      </c>
      <c r="M90" s="231" t="e">
        <f>VLOOKUP(#REF!,#REF!,3,FALSE)</f>
        <v>#REF!</v>
      </c>
      <c r="N90" s="232" t="e">
        <f>VLOOKUP(#REF!,#REF!,3,FALSE)</f>
        <v>#REF!</v>
      </c>
      <c r="O90" s="193" t="e">
        <f t="shared" si="17"/>
        <v>#REF!</v>
      </c>
      <c r="P90" s="5">
        <v>1</v>
      </c>
      <c r="Q90" s="5">
        <v>0</v>
      </c>
    </row>
    <row r="91" spans="1:17" ht="25.5" hidden="1" customHeight="1" outlineLevel="1">
      <c r="A91" s="12" t="e">
        <f>#REF!</f>
        <v>#REF!</v>
      </c>
      <c r="B91" s="12" t="e">
        <f>#REF!</f>
        <v>#REF!</v>
      </c>
      <c r="C91" s="19" t="s">
        <v>221</v>
      </c>
      <c r="D91" s="29" t="e">
        <f>VLOOKUP(#REF!,#REF!,3,FALSE)</f>
        <v>#REF!</v>
      </c>
      <c r="E91" s="30" t="e">
        <f>#REF!</f>
        <v>#REF!</v>
      </c>
      <c r="F91" s="27" t="e">
        <f>VLOOKUP(#REF!,#REF!,3,FALSE)</f>
        <v>#REF!</v>
      </c>
      <c r="G91" s="30" t="e">
        <f>#REF!</f>
        <v>#REF!</v>
      </c>
      <c r="H91" s="30" t="e">
        <f>#REF!</f>
        <v>#REF!</v>
      </c>
      <c r="I91" s="30" t="e">
        <f>#REF!</f>
        <v>#REF!</v>
      </c>
      <c r="J91" s="30" t="e">
        <f>#REF!</f>
        <v>#REF!</v>
      </c>
      <c r="K91" s="30" t="e">
        <f>#REF!</f>
        <v>#REF!</v>
      </c>
      <c r="L91" s="30" t="e">
        <f>#REF!</f>
        <v>#REF!</v>
      </c>
      <c r="M91" s="231" t="e">
        <f>VLOOKUP(#REF!,#REF!,3,FALSE)</f>
        <v>#REF!</v>
      </c>
      <c r="N91" s="232" t="e">
        <f>VLOOKUP(#REF!,#REF!,3,FALSE)</f>
        <v>#REF!</v>
      </c>
      <c r="O91" s="193" t="e">
        <f t="shared" si="17"/>
        <v>#REF!</v>
      </c>
      <c r="P91" s="5">
        <v>1</v>
      </c>
      <c r="Q91" s="5">
        <v>0</v>
      </c>
    </row>
    <row r="92" spans="1:17" ht="25.5" hidden="1" customHeight="1" outlineLevel="1">
      <c r="A92" s="12" t="e">
        <f>#REF!</f>
        <v>#REF!</v>
      </c>
      <c r="B92" s="12" t="e">
        <f>#REF!</f>
        <v>#REF!</v>
      </c>
      <c r="C92" s="28" t="s">
        <v>228</v>
      </c>
      <c r="D92" s="29" t="e">
        <f>VLOOKUP(#REF!,#REF!,3,FALSE)</f>
        <v>#REF!</v>
      </c>
      <c r="E92" s="30" t="e">
        <f>#REF!</f>
        <v>#REF!</v>
      </c>
      <c r="F92" s="27" t="e">
        <f>VLOOKUP(#REF!,#REF!,3,FALSE)</f>
        <v>#REF!</v>
      </c>
      <c r="G92" s="30" t="e">
        <f>#REF!</f>
        <v>#REF!</v>
      </c>
      <c r="H92" s="30" t="e">
        <f>#REF!</f>
        <v>#REF!</v>
      </c>
      <c r="I92" s="30" t="e">
        <f>#REF!</f>
        <v>#REF!</v>
      </c>
      <c r="J92" s="30" t="e">
        <f>#REF!</f>
        <v>#REF!</v>
      </c>
      <c r="K92" s="30" t="e">
        <f>#REF!</f>
        <v>#REF!</v>
      </c>
      <c r="L92" s="30" t="e">
        <f>#REF!</f>
        <v>#REF!</v>
      </c>
      <c r="M92" s="231" t="e">
        <f>VLOOKUP(#REF!,#REF!,3,FALSE)</f>
        <v>#REF!</v>
      </c>
      <c r="N92" s="232" t="e">
        <f>VLOOKUP(#REF!,#REF!,3,FALSE)</f>
        <v>#REF!</v>
      </c>
      <c r="O92" s="193" t="e">
        <f t="shared" si="17"/>
        <v>#REF!</v>
      </c>
      <c r="P92" s="5">
        <v>1</v>
      </c>
      <c r="Q92" s="5">
        <v>0</v>
      </c>
    </row>
    <row r="93" spans="1:17" ht="20.25" hidden="1" customHeight="1" outlineLevel="1">
      <c r="A93" s="14"/>
      <c r="B93" s="14"/>
      <c r="C93" s="14"/>
      <c r="D93" s="14"/>
      <c r="E93" s="14"/>
      <c r="F93" s="14"/>
      <c r="G93" s="14"/>
      <c r="H93" s="14"/>
      <c r="I93" s="14"/>
      <c r="J93" s="14"/>
      <c r="K93" s="14"/>
      <c r="L93" s="14"/>
      <c r="M93" s="193"/>
      <c r="N93" s="193"/>
      <c r="O93" s="193" t="e">
        <f t="shared" si="17"/>
        <v>#REF!</v>
      </c>
    </row>
    <row r="94" spans="1:17" ht="20.25" hidden="1" customHeight="1" outlineLevel="1">
      <c r="A94" s="1646" t="e">
        <f>VLOOKUP(#REF!,#REF!,3,FALSE)</f>
        <v>#REF!</v>
      </c>
      <c r="B94" s="1646"/>
      <c r="C94" s="1646"/>
      <c r="D94" s="20"/>
      <c r="E94" s="15"/>
      <c r="F94" s="34"/>
      <c r="G94" s="21" t="e">
        <f t="shared" ref="G94:L94" si="19">SUM(G78:G93)</f>
        <v>#REF!</v>
      </c>
      <c r="H94" s="21" t="e">
        <f t="shared" si="19"/>
        <v>#REF!</v>
      </c>
      <c r="I94" s="21" t="e">
        <f t="shared" si="19"/>
        <v>#REF!</v>
      </c>
      <c r="J94" s="21" t="e">
        <f t="shared" si="19"/>
        <v>#REF!</v>
      </c>
      <c r="K94" s="21" t="e">
        <f t="shared" si="19"/>
        <v>#REF!</v>
      </c>
      <c r="L94" s="21" t="e">
        <f t="shared" si="19"/>
        <v>#REF!</v>
      </c>
      <c r="M94" s="193"/>
      <c r="N94" s="193"/>
      <c r="O94" s="193" t="e">
        <f t="shared" si="17"/>
        <v>#REF!</v>
      </c>
    </row>
    <row r="95" spans="1:17" ht="20.25" hidden="1" customHeight="1" outlineLevel="1">
      <c r="A95" s="1661" t="e">
        <f>#REF!</f>
        <v>#REF!</v>
      </c>
      <c r="B95" s="1662"/>
      <c r="C95" s="1663"/>
      <c r="D95" s="20"/>
      <c r="E95" s="15"/>
      <c r="F95" s="34"/>
      <c r="G95" s="21"/>
      <c r="H95" s="15"/>
      <c r="I95" s="15"/>
      <c r="J95" s="15"/>
      <c r="K95" s="15"/>
      <c r="L95" s="15"/>
      <c r="M95" s="193"/>
      <c r="N95" s="193"/>
      <c r="O95" s="193" t="e">
        <f t="shared" si="17"/>
        <v>#REF!</v>
      </c>
    </row>
    <row r="96" spans="1:17" ht="20.25" hidden="1" customHeight="1" outlineLevel="1">
      <c r="A96" s="12" t="e">
        <f>#REF!</f>
        <v>#REF!</v>
      </c>
      <c r="B96" s="12" t="e">
        <f>#REF!</f>
        <v>#REF!</v>
      </c>
      <c r="C96" s="19" t="s">
        <v>222</v>
      </c>
      <c r="D96" s="29" t="e">
        <f>VLOOKUP(#REF!,#REF!,3,FALSE)</f>
        <v>#REF!</v>
      </c>
      <c r="E96" s="30" t="e">
        <f>#REF!</f>
        <v>#REF!</v>
      </c>
      <c r="F96" s="27" t="e">
        <f>VLOOKUP(#REF!,#REF!,3,FALSE)</f>
        <v>#REF!</v>
      </c>
      <c r="G96" s="30" t="e">
        <f>#REF!</f>
        <v>#REF!</v>
      </c>
      <c r="H96" s="30" t="e">
        <f>#REF!</f>
        <v>#REF!</v>
      </c>
      <c r="I96" s="30" t="e">
        <f>#REF!</f>
        <v>#REF!</v>
      </c>
      <c r="J96" s="30" t="e">
        <f>#REF!</f>
        <v>#REF!</v>
      </c>
      <c r="K96" s="30" t="e">
        <f>#REF!</f>
        <v>#REF!</v>
      </c>
      <c r="L96" s="30" t="e">
        <f>#REF!</f>
        <v>#REF!</v>
      </c>
      <c r="M96" s="231" t="e">
        <f>VLOOKUP(#REF!,#REF!,3,FALSE)</f>
        <v>#REF!</v>
      </c>
      <c r="N96" s="232" t="e">
        <f>VLOOKUP(#REF!,#REF!,3,FALSE)</f>
        <v>#REF!</v>
      </c>
      <c r="O96" s="193" t="e">
        <f t="shared" si="17"/>
        <v>#REF!</v>
      </c>
      <c r="P96" s="5">
        <v>0</v>
      </c>
      <c r="Q96" s="5">
        <v>1</v>
      </c>
    </row>
    <row r="97" spans="1:17" ht="20.25" hidden="1" customHeight="1" outlineLevel="1">
      <c r="A97" s="12" t="e">
        <f>#REF!</f>
        <v>#REF!</v>
      </c>
      <c r="B97" s="12" t="e">
        <f>#REF!</f>
        <v>#REF!</v>
      </c>
      <c r="C97" s="102" t="s">
        <v>226</v>
      </c>
      <c r="D97" s="29" t="e">
        <f>VLOOKUP(#REF!,#REF!,3,FALSE)</f>
        <v>#REF!</v>
      </c>
      <c r="E97" s="30" t="e">
        <f>#REF!</f>
        <v>#REF!</v>
      </c>
      <c r="F97" s="27" t="e">
        <f>VLOOKUP(#REF!,#REF!,3,FALSE)</f>
        <v>#REF!</v>
      </c>
      <c r="G97" s="30" t="e">
        <f>#REF!</f>
        <v>#REF!</v>
      </c>
      <c r="H97" s="30" t="e">
        <f>#REF!</f>
        <v>#REF!</v>
      </c>
      <c r="I97" s="30" t="e">
        <f>#REF!</f>
        <v>#REF!</v>
      </c>
      <c r="J97" s="30" t="e">
        <f>#REF!</f>
        <v>#REF!</v>
      </c>
      <c r="K97" s="30" t="e">
        <f>#REF!</f>
        <v>#REF!</v>
      </c>
      <c r="L97" s="30" t="e">
        <f>#REF!</f>
        <v>#REF!</v>
      </c>
      <c r="M97" s="231" t="e">
        <f>VLOOKUP(#REF!,#REF!,3,FALSE)</f>
        <v>#REF!</v>
      </c>
      <c r="N97" s="232" t="e">
        <f>VLOOKUP(#REF!,#REF!,3,FALSE)</f>
        <v>#REF!</v>
      </c>
      <c r="O97" s="193" t="e">
        <f t="shared" si="17"/>
        <v>#REF!</v>
      </c>
      <c r="P97" s="5">
        <v>0</v>
      </c>
      <c r="Q97" s="5">
        <v>1</v>
      </c>
    </row>
    <row r="98" spans="1:17" ht="20.25" hidden="1" customHeight="1" outlineLevel="1">
      <c r="A98" s="12" t="e">
        <f>#REF!</f>
        <v>#REF!</v>
      </c>
      <c r="B98" s="12" t="e">
        <f>#REF!</f>
        <v>#REF!</v>
      </c>
      <c r="C98" s="65" t="s">
        <v>193</v>
      </c>
      <c r="D98" s="29" t="e">
        <f>VLOOKUP(#REF!,#REF!,3,FALSE)</f>
        <v>#REF!</v>
      </c>
      <c r="E98" s="30" t="e">
        <f>#REF!</f>
        <v>#REF!</v>
      </c>
      <c r="F98" s="27" t="e">
        <f>VLOOKUP(#REF!,#REF!,3,FALSE)</f>
        <v>#REF!</v>
      </c>
      <c r="G98" s="30" t="e">
        <f>#REF!</f>
        <v>#REF!</v>
      </c>
      <c r="H98" s="30" t="e">
        <f>#REF!</f>
        <v>#REF!</v>
      </c>
      <c r="I98" s="30" t="e">
        <f>#REF!</f>
        <v>#REF!</v>
      </c>
      <c r="J98" s="30" t="e">
        <f>#REF!</f>
        <v>#REF!</v>
      </c>
      <c r="K98" s="30" t="e">
        <f>#REF!</f>
        <v>#REF!</v>
      </c>
      <c r="L98" s="30" t="e">
        <f>#REF!</f>
        <v>#REF!</v>
      </c>
      <c r="M98" s="231" t="e">
        <f>VLOOKUP(#REF!,#REF!,3,FALSE)</f>
        <v>#REF!</v>
      </c>
      <c r="N98" s="232" t="e">
        <f>VLOOKUP(#REF!,#REF!,3,FALSE)</f>
        <v>#REF!</v>
      </c>
      <c r="O98" s="193" t="e">
        <f t="shared" si="17"/>
        <v>#REF!</v>
      </c>
      <c r="P98" s="5">
        <v>0</v>
      </c>
      <c r="Q98" s="5">
        <v>1</v>
      </c>
    </row>
    <row r="99" spans="1:17" ht="20.25" hidden="1" customHeight="1" outlineLevel="1">
      <c r="A99" s="12" t="e">
        <f>#REF!</f>
        <v>#REF!</v>
      </c>
      <c r="B99" s="12" t="e">
        <f>#REF!</f>
        <v>#REF!</v>
      </c>
      <c r="C99" s="19" t="s">
        <v>172</v>
      </c>
      <c r="D99" s="29" t="e">
        <f>VLOOKUP(#REF!,#REF!,3,FALSE)</f>
        <v>#REF!</v>
      </c>
      <c r="E99" s="30" t="e">
        <f>#REF!</f>
        <v>#REF!</v>
      </c>
      <c r="F99" s="27" t="e">
        <f>VLOOKUP(#REF!,#REF!,3,FALSE)</f>
        <v>#REF!</v>
      </c>
      <c r="G99" s="30" t="e">
        <f>#REF!</f>
        <v>#REF!</v>
      </c>
      <c r="H99" s="30" t="e">
        <f>#REF!</f>
        <v>#REF!</v>
      </c>
      <c r="I99" s="30" t="e">
        <f>#REF!</f>
        <v>#REF!</v>
      </c>
      <c r="J99" s="30" t="e">
        <f>#REF!</f>
        <v>#REF!</v>
      </c>
      <c r="K99" s="30" t="e">
        <f>#REF!</f>
        <v>#REF!</v>
      </c>
      <c r="L99" s="30" t="e">
        <f>#REF!</f>
        <v>#REF!</v>
      </c>
      <c r="M99" s="231" t="e">
        <f>VLOOKUP(#REF!,#REF!,3,FALSE)</f>
        <v>#REF!</v>
      </c>
      <c r="N99" s="232" t="e">
        <f>VLOOKUP(#REF!,#REF!,3,FALSE)</f>
        <v>#REF!</v>
      </c>
      <c r="O99" s="193" t="e">
        <f t="shared" si="17"/>
        <v>#REF!</v>
      </c>
      <c r="P99" s="5">
        <v>0</v>
      </c>
      <c r="Q99" s="5">
        <v>1</v>
      </c>
    </row>
    <row r="100" spans="1:17" ht="20.25" hidden="1" customHeight="1" outlineLevel="1">
      <c r="A100" s="12" t="e">
        <f>#REF!</f>
        <v>#REF!</v>
      </c>
      <c r="B100" s="12" t="e">
        <f>#REF!</f>
        <v>#REF!</v>
      </c>
      <c r="C100" s="19" t="s">
        <v>181</v>
      </c>
      <c r="D100" s="29" t="e">
        <f>VLOOKUP(#REF!,#REF!,3,FALSE)</f>
        <v>#REF!</v>
      </c>
      <c r="E100" s="30" t="e">
        <f>#REF!</f>
        <v>#REF!</v>
      </c>
      <c r="F100" s="27" t="e">
        <f>VLOOKUP(#REF!,#REF!,3,FALSE)</f>
        <v>#REF!</v>
      </c>
      <c r="G100" s="30" t="e">
        <f>#REF!</f>
        <v>#REF!</v>
      </c>
      <c r="H100" s="30" t="e">
        <f>#REF!</f>
        <v>#REF!</v>
      </c>
      <c r="I100" s="30" t="e">
        <f>#REF!</f>
        <v>#REF!</v>
      </c>
      <c r="J100" s="30" t="e">
        <f>#REF!</f>
        <v>#REF!</v>
      </c>
      <c r="K100" s="30" t="e">
        <f>#REF!</f>
        <v>#REF!</v>
      </c>
      <c r="L100" s="30" t="e">
        <f>#REF!</f>
        <v>#REF!</v>
      </c>
      <c r="M100" s="231" t="e">
        <f>VLOOKUP(#REF!,#REF!,3,FALSE)</f>
        <v>#REF!</v>
      </c>
      <c r="N100" s="232" t="e">
        <f>VLOOKUP(#REF!,#REF!,3,FALSE)</f>
        <v>#REF!</v>
      </c>
      <c r="O100" s="193" t="e">
        <f t="shared" si="17"/>
        <v>#REF!</v>
      </c>
      <c r="P100" s="5">
        <v>0</v>
      </c>
      <c r="Q100" s="5">
        <v>1</v>
      </c>
    </row>
    <row r="101" spans="1:17" ht="20.25" hidden="1" customHeight="1" outlineLevel="1">
      <c r="A101" s="12" t="e">
        <f>#REF!</f>
        <v>#REF!</v>
      </c>
      <c r="B101" s="12" t="e">
        <f>#REF!</f>
        <v>#REF!</v>
      </c>
      <c r="C101" s="19" t="s">
        <v>182</v>
      </c>
      <c r="D101" s="29" t="e">
        <f>VLOOKUP(#REF!,#REF!,3,FALSE)</f>
        <v>#REF!</v>
      </c>
      <c r="E101" s="30" t="e">
        <f>#REF!</f>
        <v>#REF!</v>
      </c>
      <c r="F101" s="27" t="e">
        <f>VLOOKUP(#REF!,#REF!,3,FALSE)</f>
        <v>#REF!</v>
      </c>
      <c r="G101" s="30" t="e">
        <f>#REF!</f>
        <v>#REF!</v>
      </c>
      <c r="H101" s="30" t="e">
        <f>#REF!</f>
        <v>#REF!</v>
      </c>
      <c r="I101" s="30" t="e">
        <f>#REF!</f>
        <v>#REF!</v>
      </c>
      <c r="J101" s="30" t="e">
        <f>#REF!</f>
        <v>#REF!</v>
      </c>
      <c r="K101" s="30" t="e">
        <f>#REF!</f>
        <v>#REF!</v>
      </c>
      <c r="L101" s="30" t="e">
        <f>#REF!</f>
        <v>#REF!</v>
      </c>
      <c r="M101" s="231" t="e">
        <f>VLOOKUP(#REF!,#REF!,3,FALSE)</f>
        <v>#REF!</v>
      </c>
      <c r="N101" s="232" t="e">
        <f>VLOOKUP(#REF!,#REF!,3,FALSE)</f>
        <v>#REF!</v>
      </c>
      <c r="O101" s="193" t="e">
        <f t="shared" si="17"/>
        <v>#REF!</v>
      </c>
      <c r="P101" s="5">
        <v>0</v>
      </c>
      <c r="Q101" s="5">
        <v>1</v>
      </c>
    </row>
    <row r="102" spans="1:17" ht="20.25" hidden="1" customHeight="1" outlineLevel="1">
      <c r="A102" s="159"/>
      <c r="B102" s="160"/>
      <c r="C102" s="161"/>
      <c r="D102" s="29"/>
      <c r="E102" s="30"/>
      <c r="F102" s="27"/>
      <c r="G102" s="37"/>
      <c r="H102" s="30"/>
      <c r="I102" s="30"/>
      <c r="J102" s="30"/>
      <c r="K102" s="30"/>
      <c r="L102" s="30"/>
      <c r="M102" s="193"/>
      <c r="N102" s="193"/>
      <c r="O102" s="193" t="e">
        <f t="shared" si="17"/>
        <v>#REF!</v>
      </c>
    </row>
    <row r="103" spans="1:17" ht="15.75" hidden="1" customHeight="1" outlineLevel="1">
      <c r="A103" s="1646" t="e">
        <f>VLOOKUP(#REF!,#REF!,3,FALSE)</f>
        <v>#REF!</v>
      </c>
      <c r="B103" s="1646"/>
      <c r="C103" s="1646"/>
      <c r="D103" s="35"/>
      <c r="E103" s="30"/>
      <c r="F103" s="36"/>
      <c r="G103" s="37" t="e">
        <f t="shared" ref="G103:L103" si="20">SUM(G96:G102)</f>
        <v>#REF!</v>
      </c>
      <c r="H103" s="37" t="e">
        <f t="shared" si="20"/>
        <v>#REF!</v>
      </c>
      <c r="I103" s="37" t="e">
        <f t="shared" si="20"/>
        <v>#REF!</v>
      </c>
      <c r="J103" s="37" t="e">
        <f t="shared" si="20"/>
        <v>#REF!</v>
      </c>
      <c r="K103" s="37" t="e">
        <f t="shared" si="20"/>
        <v>#REF!</v>
      </c>
      <c r="L103" s="37" t="e">
        <f t="shared" si="20"/>
        <v>#REF!</v>
      </c>
      <c r="M103" s="193"/>
      <c r="N103" s="193"/>
      <c r="O103" s="193" t="e">
        <f t="shared" si="17"/>
        <v>#REF!</v>
      </c>
    </row>
    <row r="104" spans="1:17" ht="19.5" hidden="1" customHeight="1" outlineLevel="1">
      <c r="A104" s="213"/>
      <c r="B104" s="155" t="e">
        <f>VLOOKUP(#REF!,#REF!,3,FALSE)</f>
        <v>#REF!</v>
      </c>
      <c r="C104" s="214" t="e">
        <f>A76</f>
        <v>#REF!</v>
      </c>
      <c r="D104" s="151"/>
      <c r="E104" s="152"/>
      <c r="F104" s="153"/>
      <c r="G104" s="152" t="e">
        <f t="shared" ref="G104:L104" si="21">G103+G94</f>
        <v>#REF!</v>
      </c>
      <c r="H104" s="152" t="e">
        <f t="shared" si="21"/>
        <v>#REF!</v>
      </c>
      <c r="I104" s="152" t="e">
        <f t="shared" si="21"/>
        <v>#REF!</v>
      </c>
      <c r="J104" s="152" t="e">
        <f t="shared" si="21"/>
        <v>#REF!</v>
      </c>
      <c r="K104" s="152" t="e">
        <f t="shared" si="21"/>
        <v>#REF!</v>
      </c>
      <c r="L104" s="152" t="e">
        <f t="shared" si="21"/>
        <v>#REF!</v>
      </c>
      <c r="M104" s="206"/>
      <c r="N104" s="206"/>
      <c r="O104" s="193" t="e">
        <f t="shared" si="17"/>
        <v>#REF!</v>
      </c>
    </row>
    <row r="105" spans="1:17" ht="15.75" hidden="1" customHeight="1" outlineLevel="1">
      <c r="A105" s="27"/>
      <c r="B105" s="27"/>
      <c r="C105" s="58"/>
      <c r="D105" s="29"/>
      <c r="E105" s="30"/>
      <c r="F105" s="39"/>
      <c r="G105" s="59"/>
      <c r="H105" s="59"/>
      <c r="I105" s="59"/>
      <c r="J105" s="60"/>
      <c r="K105" s="60"/>
      <c r="L105" s="60"/>
      <c r="M105" s="193"/>
      <c r="N105" s="194"/>
      <c r="O105" s="193" t="e">
        <f t="shared" si="17"/>
        <v>#REF!</v>
      </c>
    </row>
    <row r="106" spans="1:17" ht="42" customHeight="1" collapsed="1">
      <c r="A106" s="1644" t="e">
        <f>VLOOKUP(#REF!,#REF!,3,FALSE)</f>
        <v>#REF!</v>
      </c>
      <c r="B106" s="1644"/>
      <c r="C106" s="1645"/>
      <c r="D106" s="9"/>
      <c r="E106" s="10"/>
      <c r="F106" s="68"/>
      <c r="G106" s="186" t="e">
        <f t="shared" ref="G106:L106" si="22">G127</f>
        <v>#REF!</v>
      </c>
      <c r="H106" s="186" t="e">
        <f t="shared" si="22"/>
        <v>#REF!</v>
      </c>
      <c r="I106" s="186" t="e">
        <f t="shared" si="22"/>
        <v>#REF!</v>
      </c>
      <c r="J106" s="186" t="e">
        <f t="shared" si="22"/>
        <v>#REF!</v>
      </c>
      <c r="K106" s="186" t="e">
        <f t="shared" si="22"/>
        <v>#REF!</v>
      </c>
      <c r="L106" s="186" t="e">
        <f t="shared" si="22"/>
        <v>#REF!</v>
      </c>
      <c r="M106" s="193"/>
      <c r="N106" s="193"/>
      <c r="O106" s="193" t="e">
        <f t="shared" si="17"/>
        <v>#REF!</v>
      </c>
    </row>
    <row r="107" spans="1:17" ht="15" hidden="1" customHeight="1" outlineLevel="1">
      <c r="A107" s="1646" t="e">
        <f>VLOOKUP(#REF!,#REF!,3,FALSE)</f>
        <v>#REF!</v>
      </c>
      <c r="B107" s="1646"/>
      <c r="C107" s="1646"/>
      <c r="D107" s="29"/>
      <c r="E107" s="30"/>
      <c r="F107" s="39"/>
      <c r="G107" s="198"/>
      <c r="H107" s="198"/>
      <c r="I107" s="215"/>
      <c r="J107" s="215"/>
      <c r="K107" s="215"/>
      <c r="L107" s="215"/>
      <c r="M107" s="193"/>
      <c r="N107" s="195"/>
      <c r="O107" s="193" t="e">
        <f t="shared" si="17"/>
        <v>#REF!</v>
      </c>
    </row>
    <row r="108" spans="1:17" ht="27" hidden="1" customHeight="1" outlineLevel="1">
      <c r="A108" s="12" t="e">
        <f>#REF!</f>
        <v>#REF!</v>
      </c>
      <c r="B108" s="12" t="e">
        <f>#REF!</f>
        <v>#REF!</v>
      </c>
      <c r="C108" s="19" t="s">
        <v>154</v>
      </c>
      <c r="D108" s="29" t="e">
        <f>VLOOKUP(#REF!,#REF!,3,FALSE)</f>
        <v>#REF!</v>
      </c>
      <c r="E108" s="30" t="e">
        <f>#REF!</f>
        <v>#REF!</v>
      </c>
      <c r="F108" s="27" t="e">
        <f>VLOOKUP(#REF!,#REF!,3,FALSE)</f>
        <v>#REF!</v>
      </c>
      <c r="G108" s="30" t="e">
        <f>#REF!</f>
        <v>#REF!</v>
      </c>
      <c r="H108" s="30" t="e">
        <f>#REF!</f>
        <v>#REF!</v>
      </c>
      <c r="I108" s="30" t="e">
        <f>#REF!</f>
        <v>#REF!</v>
      </c>
      <c r="J108" s="30" t="e">
        <f>#REF!</f>
        <v>#REF!</v>
      </c>
      <c r="K108" s="30" t="e">
        <f>#REF!</f>
        <v>#REF!</v>
      </c>
      <c r="L108" s="30" t="e">
        <f>#REF!</f>
        <v>#REF!</v>
      </c>
      <c r="M108" s="231" t="e">
        <f>VLOOKUP(#REF!,#REF!,3,FALSE)</f>
        <v>#REF!</v>
      </c>
      <c r="N108" s="232" t="e">
        <f>VLOOKUP(#REF!,#REF!,3,FALSE)</f>
        <v>#REF!</v>
      </c>
      <c r="O108" s="193" t="e">
        <f t="shared" si="17"/>
        <v>#REF!</v>
      </c>
      <c r="P108" s="5">
        <v>1</v>
      </c>
      <c r="Q108" s="5">
        <v>0</v>
      </c>
    </row>
    <row r="109" spans="1:17" ht="18.75" hidden="1" customHeight="1" outlineLevel="1">
      <c r="A109" s="12" t="e">
        <f>#REF!</f>
        <v>#REF!</v>
      </c>
      <c r="B109" s="12" t="e">
        <f>#REF!</f>
        <v>#REF!</v>
      </c>
      <c r="C109" s="19" t="s">
        <v>194</v>
      </c>
      <c r="D109" s="29" t="e">
        <f>VLOOKUP(#REF!,#REF!,3,FALSE)</f>
        <v>#REF!</v>
      </c>
      <c r="E109" s="30" t="e">
        <f>#REF!</f>
        <v>#REF!</v>
      </c>
      <c r="F109" s="27" t="e">
        <f>VLOOKUP(#REF!,#REF!,3,FALSE)</f>
        <v>#REF!</v>
      </c>
      <c r="G109" s="30" t="e">
        <f>#REF!</f>
        <v>#REF!</v>
      </c>
      <c r="H109" s="30" t="e">
        <f>#REF!</f>
        <v>#REF!</v>
      </c>
      <c r="I109" s="30" t="e">
        <f>#REF!</f>
        <v>#REF!</v>
      </c>
      <c r="J109" s="30" t="e">
        <f>#REF!</f>
        <v>#REF!</v>
      </c>
      <c r="K109" s="30" t="e">
        <f>#REF!</f>
        <v>#REF!</v>
      </c>
      <c r="L109" s="30" t="e">
        <f>#REF!</f>
        <v>#REF!</v>
      </c>
      <c r="M109" s="231" t="e">
        <f>VLOOKUP(#REF!,#REF!,3,FALSE)</f>
        <v>#REF!</v>
      </c>
      <c r="N109" s="232" t="e">
        <f>VLOOKUP(#REF!,#REF!,3,FALSE)</f>
        <v>#REF!</v>
      </c>
      <c r="O109" s="193" t="e">
        <f t="shared" si="17"/>
        <v>#REF!</v>
      </c>
      <c r="P109" s="5">
        <v>1</v>
      </c>
      <c r="Q109" s="5">
        <v>0</v>
      </c>
    </row>
    <row r="110" spans="1:17" ht="18.75" hidden="1" customHeight="1" outlineLevel="1">
      <c r="A110" s="12" t="e">
        <f>#REF!</f>
        <v>#REF!</v>
      </c>
      <c r="B110" s="12" t="e">
        <f>#REF!</f>
        <v>#REF!</v>
      </c>
      <c r="C110" s="19" t="s">
        <v>198</v>
      </c>
      <c r="D110" s="29" t="e">
        <f>VLOOKUP(#REF!,#REF!,3,FALSE)</f>
        <v>#REF!</v>
      </c>
      <c r="E110" s="30" t="e">
        <f>#REF!</f>
        <v>#REF!</v>
      </c>
      <c r="F110" s="27" t="e">
        <f>VLOOKUP(#REF!,#REF!,3,FALSE)</f>
        <v>#REF!</v>
      </c>
      <c r="G110" s="30" t="e">
        <f>#REF!</f>
        <v>#REF!</v>
      </c>
      <c r="H110" s="30" t="e">
        <f>#REF!</f>
        <v>#REF!</v>
      </c>
      <c r="I110" s="30" t="e">
        <f>#REF!</f>
        <v>#REF!</v>
      </c>
      <c r="J110" s="30" t="e">
        <f>#REF!</f>
        <v>#REF!</v>
      </c>
      <c r="K110" s="30" t="e">
        <f>#REF!</f>
        <v>#REF!</v>
      </c>
      <c r="L110" s="30" t="e">
        <f>#REF!</f>
        <v>#REF!</v>
      </c>
      <c r="M110" s="231" t="e">
        <f>VLOOKUP(#REF!,#REF!,3,FALSE)</f>
        <v>#REF!</v>
      </c>
      <c r="N110" s="232" t="e">
        <f>VLOOKUP(#REF!,#REF!,3,FALSE)</f>
        <v>#REF!</v>
      </c>
      <c r="O110" s="193" t="e">
        <f t="shared" si="17"/>
        <v>#REF!</v>
      </c>
      <c r="P110" s="5">
        <v>1</v>
      </c>
      <c r="Q110" s="5">
        <v>0</v>
      </c>
    </row>
    <row r="111" spans="1:17" ht="18.75" hidden="1" customHeight="1" outlineLevel="1">
      <c r="A111" s="12" t="e">
        <f>#REF!</f>
        <v>#REF!</v>
      </c>
      <c r="B111" s="12" t="e">
        <f>#REF!</f>
        <v>#REF!</v>
      </c>
      <c r="C111" s="19" t="s">
        <v>199</v>
      </c>
      <c r="D111" s="29" t="e">
        <f>VLOOKUP(#REF!,#REF!,3,FALSE)</f>
        <v>#REF!</v>
      </c>
      <c r="E111" s="30" t="e">
        <f>#REF!</f>
        <v>#REF!</v>
      </c>
      <c r="F111" s="27" t="e">
        <f>VLOOKUP(#REF!,#REF!,3,FALSE)</f>
        <v>#REF!</v>
      </c>
      <c r="G111" s="30" t="e">
        <f>#REF!</f>
        <v>#REF!</v>
      </c>
      <c r="H111" s="30" t="e">
        <f>#REF!</f>
        <v>#REF!</v>
      </c>
      <c r="I111" s="30" t="e">
        <f>#REF!</f>
        <v>#REF!</v>
      </c>
      <c r="J111" s="30" t="e">
        <f>#REF!</f>
        <v>#REF!</v>
      </c>
      <c r="K111" s="30" t="e">
        <f>#REF!</f>
        <v>#REF!</v>
      </c>
      <c r="L111" s="30" t="e">
        <f>#REF!</f>
        <v>#REF!</v>
      </c>
      <c r="M111" s="231" t="e">
        <f>VLOOKUP(#REF!,#REF!,3,FALSE)</f>
        <v>#REF!</v>
      </c>
      <c r="N111" s="232" t="e">
        <f>VLOOKUP(#REF!,#REF!,3,FALSE)</f>
        <v>#REF!</v>
      </c>
      <c r="O111" s="193" t="e">
        <f t="shared" si="17"/>
        <v>#REF!</v>
      </c>
      <c r="P111" s="5">
        <v>1</v>
      </c>
      <c r="Q111" s="5">
        <v>0</v>
      </c>
    </row>
    <row r="112" spans="1:17" ht="48.75" hidden="1" customHeight="1" outlineLevel="1">
      <c r="A112" s="12" t="e">
        <f>#REF!</f>
        <v>#REF!</v>
      </c>
      <c r="B112" s="12" t="e">
        <f>#REF!</f>
        <v>#REF!</v>
      </c>
      <c r="C112" s="19" t="s">
        <v>199</v>
      </c>
      <c r="D112" s="29" t="e">
        <f>VLOOKUP(#REF!,#REF!,3,FALSE)</f>
        <v>#REF!</v>
      </c>
      <c r="E112" s="30" t="e">
        <f>#REF!</f>
        <v>#REF!</v>
      </c>
      <c r="F112" s="27" t="e">
        <f>VLOOKUP(#REF!,#REF!,3,FALSE)</f>
        <v>#REF!</v>
      </c>
      <c r="G112" s="30" t="e">
        <f>#REF!</f>
        <v>#REF!</v>
      </c>
      <c r="H112" s="30" t="e">
        <f>#REF!</f>
        <v>#REF!</v>
      </c>
      <c r="I112" s="30" t="e">
        <f>#REF!</f>
        <v>#REF!</v>
      </c>
      <c r="J112" s="30" t="e">
        <f>#REF!</f>
        <v>#REF!</v>
      </c>
      <c r="K112" s="30" t="e">
        <f>#REF!</f>
        <v>#REF!</v>
      </c>
      <c r="L112" s="30" t="e">
        <f>#REF!</f>
        <v>#REF!</v>
      </c>
      <c r="M112" s="231" t="e">
        <f>VLOOKUP(#REF!,#REF!,3,FALSE)</f>
        <v>#REF!</v>
      </c>
      <c r="N112" s="232"/>
      <c r="O112" s="193"/>
    </row>
    <row r="113" spans="1:17" ht="17.25" hidden="1" customHeight="1" outlineLevel="1">
      <c r="A113" s="14"/>
      <c r="B113" s="14"/>
      <c r="C113" s="14"/>
      <c r="D113" s="14"/>
      <c r="E113" s="14"/>
      <c r="F113" s="14"/>
      <c r="G113" s="14"/>
      <c r="H113" s="14"/>
      <c r="I113" s="14"/>
      <c r="J113" s="14"/>
      <c r="K113" s="14"/>
      <c r="L113" s="14"/>
      <c r="M113" s="193"/>
      <c r="N113" s="193"/>
      <c r="O113" s="193" t="e">
        <f t="shared" ref="O113:O127" si="23">IF(B113=$B$23,1,0)</f>
        <v>#REF!</v>
      </c>
    </row>
    <row r="114" spans="1:17" ht="17.25" hidden="1" customHeight="1" outlineLevel="1">
      <c r="A114" s="1646" t="e">
        <f>VLOOKUP(#REF!,#REF!,3,FALSE)</f>
        <v>#REF!</v>
      </c>
      <c r="B114" s="1646"/>
      <c r="C114" s="1646"/>
      <c r="D114" s="20"/>
      <c r="E114" s="15"/>
      <c r="F114" s="34"/>
      <c r="G114" s="21" t="e">
        <f t="shared" ref="G114:L114" si="24">SUM(G108:G113)</f>
        <v>#REF!</v>
      </c>
      <c r="H114" s="21" t="e">
        <f t="shared" si="24"/>
        <v>#REF!</v>
      </c>
      <c r="I114" s="21" t="e">
        <f t="shared" si="24"/>
        <v>#REF!</v>
      </c>
      <c r="J114" s="21" t="e">
        <f t="shared" si="24"/>
        <v>#REF!</v>
      </c>
      <c r="K114" s="21" t="e">
        <f t="shared" si="24"/>
        <v>#REF!</v>
      </c>
      <c r="L114" s="21" t="e">
        <f t="shared" si="24"/>
        <v>#REF!</v>
      </c>
      <c r="M114" s="193"/>
      <c r="N114" s="193"/>
      <c r="O114" s="193" t="e">
        <f t="shared" si="23"/>
        <v>#REF!</v>
      </c>
    </row>
    <row r="115" spans="1:17" ht="17.25" hidden="1" customHeight="1" outlineLevel="1">
      <c r="A115" s="1646" t="e">
        <f>VLOOKUP(#REF!,#REF!,3,FALSE)</f>
        <v>#REF!</v>
      </c>
      <c r="B115" s="1646"/>
      <c r="C115" s="1646"/>
      <c r="D115" s="20"/>
      <c r="E115" s="15"/>
      <c r="F115" s="34"/>
      <c r="G115" s="21"/>
      <c r="H115" s="15"/>
      <c r="I115" s="15"/>
      <c r="J115" s="15"/>
      <c r="K115" s="15"/>
      <c r="L115" s="15"/>
      <c r="M115" s="193"/>
      <c r="N115" s="193"/>
      <c r="O115" s="193" t="e">
        <f t="shared" si="23"/>
        <v>#REF!</v>
      </c>
    </row>
    <row r="116" spans="1:17" ht="72" hidden="1" customHeight="1" outlineLevel="1">
      <c r="A116" s="12" t="e">
        <f>#REF!</f>
        <v>#REF!</v>
      </c>
      <c r="B116" s="12" t="e">
        <f>#REF!</f>
        <v>#REF!</v>
      </c>
      <c r="C116" s="19" t="s">
        <v>169</v>
      </c>
      <c r="D116" s="29" t="e">
        <f>VLOOKUP(#REF!,#REF!,3,FALSE)</f>
        <v>#REF!</v>
      </c>
      <c r="E116" s="30" t="e">
        <f>#REF!</f>
        <v>#REF!</v>
      </c>
      <c r="F116" s="27" t="e">
        <f>VLOOKUP(#REF!,#REF!,3,FALSE)</f>
        <v>#REF!</v>
      </c>
      <c r="G116" s="30" t="e">
        <f>#REF!</f>
        <v>#REF!</v>
      </c>
      <c r="H116" s="30" t="e">
        <f>#REF!</f>
        <v>#REF!</v>
      </c>
      <c r="I116" s="30" t="e">
        <f>#REF!</f>
        <v>#REF!</v>
      </c>
      <c r="J116" s="30" t="e">
        <f>#REF!</f>
        <v>#REF!</v>
      </c>
      <c r="K116" s="30" t="e">
        <f>#REF!</f>
        <v>#REF!</v>
      </c>
      <c r="L116" s="30" t="e">
        <f>#REF!</f>
        <v>#REF!</v>
      </c>
      <c r="M116" s="231" t="e">
        <f>VLOOKUP(#REF!,#REF!,3,FALSE)</f>
        <v>#REF!</v>
      </c>
      <c r="N116" s="232" t="e">
        <f>VLOOKUP(#REF!,#REF!,3,FALSE)</f>
        <v>#REF!</v>
      </c>
      <c r="O116" s="193" t="e">
        <f t="shared" si="23"/>
        <v>#REF!</v>
      </c>
      <c r="P116" s="5">
        <v>0</v>
      </c>
      <c r="Q116" s="5">
        <v>1</v>
      </c>
    </row>
    <row r="117" spans="1:17" ht="45" hidden="1" customHeight="1" outlineLevel="1">
      <c r="A117" s="12" t="e">
        <f>#REF!</f>
        <v>#REF!</v>
      </c>
      <c r="B117" s="12" t="e">
        <f>#REF!</f>
        <v>#REF!</v>
      </c>
      <c r="C117" s="19" t="s">
        <v>200</v>
      </c>
      <c r="D117" s="29" t="e">
        <f>VLOOKUP(#REF!,#REF!,3,FALSE)</f>
        <v>#REF!</v>
      </c>
      <c r="E117" s="30" t="e">
        <f>#REF!</f>
        <v>#REF!</v>
      </c>
      <c r="F117" s="27" t="e">
        <f>VLOOKUP(#REF!,#REF!,3,FALSE)</f>
        <v>#REF!</v>
      </c>
      <c r="G117" s="30" t="e">
        <f>#REF!</f>
        <v>#REF!</v>
      </c>
      <c r="H117" s="30" t="e">
        <f>#REF!</f>
        <v>#REF!</v>
      </c>
      <c r="I117" s="30" t="e">
        <f>#REF!</f>
        <v>#REF!</v>
      </c>
      <c r="J117" s="30" t="e">
        <f>#REF!</f>
        <v>#REF!</v>
      </c>
      <c r="K117" s="30" t="e">
        <f>#REF!</f>
        <v>#REF!</v>
      </c>
      <c r="L117" s="30" t="e">
        <f>#REF!</f>
        <v>#REF!</v>
      </c>
      <c r="M117" s="231" t="e">
        <f>VLOOKUP(#REF!,#REF!,3,FALSE)</f>
        <v>#REF!</v>
      </c>
      <c r="N117" s="232" t="e">
        <f>VLOOKUP(#REF!,#REF!,3,FALSE)</f>
        <v>#REF!</v>
      </c>
      <c r="O117" s="193" t="e">
        <f t="shared" si="23"/>
        <v>#REF!</v>
      </c>
      <c r="P117" s="5">
        <v>0</v>
      </c>
      <c r="Q117" s="5">
        <v>1</v>
      </c>
    </row>
    <row r="118" spans="1:17" ht="17.25" hidden="1" customHeight="1" outlineLevel="1">
      <c r="A118" s="12" t="e">
        <f>#REF!</f>
        <v>#REF!</v>
      </c>
      <c r="B118" s="12" t="e">
        <f>#REF!</f>
        <v>#REF!</v>
      </c>
      <c r="C118" s="96" t="s">
        <v>205</v>
      </c>
      <c r="D118" s="29" t="e">
        <f>VLOOKUP(#REF!,#REF!,3,FALSE)</f>
        <v>#REF!</v>
      </c>
      <c r="E118" s="30" t="e">
        <f>#REF!</f>
        <v>#REF!</v>
      </c>
      <c r="F118" s="27" t="e">
        <f>VLOOKUP(#REF!,#REF!,3,FALSE)</f>
        <v>#REF!</v>
      </c>
      <c r="G118" s="30" t="e">
        <f>#REF!</f>
        <v>#REF!</v>
      </c>
      <c r="H118" s="30" t="e">
        <f>#REF!</f>
        <v>#REF!</v>
      </c>
      <c r="I118" s="30" t="e">
        <f>#REF!</f>
        <v>#REF!</v>
      </c>
      <c r="J118" s="30" t="e">
        <f>#REF!</f>
        <v>#REF!</v>
      </c>
      <c r="K118" s="30" t="e">
        <f>#REF!</f>
        <v>#REF!</v>
      </c>
      <c r="L118" s="30" t="e">
        <f>#REF!</f>
        <v>#REF!</v>
      </c>
      <c r="M118" s="231" t="e">
        <f>VLOOKUP(#REF!,#REF!,3,FALSE)</f>
        <v>#REF!</v>
      </c>
      <c r="N118" s="232" t="e">
        <f>VLOOKUP(#REF!,#REF!,3,FALSE)</f>
        <v>#REF!</v>
      </c>
      <c r="O118" s="193" t="e">
        <f t="shared" si="23"/>
        <v>#REF!</v>
      </c>
      <c r="P118" s="5">
        <v>0</v>
      </c>
      <c r="Q118" s="5">
        <v>1</v>
      </c>
    </row>
    <row r="119" spans="1:17" ht="17.25" hidden="1" customHeight="1" outlineLevel="1">
      <c r="A119" s="12" t="e">
        <f>#REF!</f>
        <v>#REF!</v>
      </c>
      <c r="B119" s="12" t="e">
        <f>#REF!</f>
        <v>#REF!</v>
      </c>
      <c r="C119" s="96" t="s">
        <v>206</v>
      </c>
      <c r="D119" s="29" t="e">
        <f>VLOOKUP(#REF!,#REF!,3,FALSE)</f>
        <v>#REF!</v>
      </c>
      <c r="E119" s="30" t="e">
        <f>#REF!</f>
        <v>#REF!</v>
      </c>
      <c r="F119" s="27" t="e">
        <f>VLOOKUP(#REF!,#REF!,3,FALSE)</f>
        <v>#REF!</v>
      </c>
      <c r="G119" s="30" t="e">
        <f>#REF!</f>
        <v>#REF!</v>
      </c>
      <c r="H119" s="30" t="e">
        <f>#REF!</f>
        <v>#REF!</v>
      </c>
      <c r="I119" s="30" t="e">
        <f>#REF!</f>
        <v>#REF!</v>
      </c>
      <c r="J119" s="30" t="e">
        <f>#REF!</f>
        <v>#REF!</v>
      </c>
      <c r="K119" s="30" t="e">
        <f>#REF!</f>
        <v>#REF!</v>
      </c>
      <c r="L119" s="30" t="e">
        <f>#REF!</f>
        <v>#REF!</v>
      </c>
      <c r="M119" s="231" t="e">
        <f>VLOOKUP(#REF!,#REF!,3,FALSE)</f>
        <v>#REF!</v>
      </c>
      <c r="N119" s="232" t="e">
        <f>VLOOKUP(#REF!,#REF!,3,FALSE)</f>
        <v>#REF!</v>
      </c>
      <c r="O119" s="193" t="e">
        <f t="shared" si="23"/>
        <v>#REF!</v>
      </c>
      <c r="P119" s="5">
        <v>0</v>
      </c>
      <c r="Q119" s="5">
        <v>1</v>
      </c>
    </row>
    <row r="120" spans="1:17" ht="17.25" hidden="1" customHeight="1" outlineLevel="1">
      <c r="A120" s="12" t="e">
        <f>#REF!</f>
        <v>#REF!</v>
      </c>
      <c r="B120" s="12" t="e">
        <f>#REF!</f>
        <v>#REF!</v>
      </c>
      <c r="C120" s="96" t="s">
        <v>207</v>
      </c>
      <c r="D120" s="29" t="e">
        <f>VLOOKUP(#REF!,#REF!,3,FALSE)</f>
        <v>#REF!</v>
      </c>
      <c r="E120" s="30" t="e">
        <f>#REF!</f>
        <v>#REF!</v>
      </c>
      <c r="F120" s="27" t="e">
        <f>VLOOKUP(#REF!,#REF!,3,FALSE)</f>
        <v>#REF!</v>
      </c>
      <c r="G120" s="30" t="e">
        <f>#REF!</f>
        <v>#REF!</v>
      </c>
      <c r="H120" s="30" t="e">
        <f>#REF!</f>
        <v>#REF!</v>
      </c>
      <c r="I120" s="30" t="e">
        <f>#REF!</f>
        <v>#REF!</v>
      </c>
      <c r="J120" s="30" t="e">
        <f>#REF!</f>
        <v>#REF!</v>
      </c>
      <c r="K120" s="30" t="e">
        <f>#REF!</f>
        <v>#REF!</v>
      </c>
      <c r="L120" s="30" t="e">
        <f>#REF!</f>
        <v>#REF!</v>
      </c>
      <c r="M120" s="231" t="e">
        <f>VLOOKUP(#REF!,#REF!,3,FALSE)</f>
        <v>#REF!</v>
      </c>
      <c r="N120" s="232" t="e">
        <f>VLOOKUP(#REF!,#REF!,3,FALSE)</f>
        <v>#REF!</v>
      </c>
      <c r="O120" s="193" t="e">
        <f t="shared" si="23"/>
        <v>#REF!</v>
      </c>
      <c r="P120" s="5">
        <v>0</v>
      </c>
      <c r="Q120" s="5">
        <v>1</v>
      </c>
    </row>
    <row r="121" spans="1:17" ht="17.25" hidden="1" customHeight="1" outlineLevel="1">
      <c r="A121" s="12" t="e">
        <f>#REF!</f>
        <v>#REF!</v>
      </c>
      <c r="B121" s="12" t="e">
        <f>#REF!</f>
        <v>#REF!</v>
      </c>
      <c r="C121" s="96" t="s">
        <v>208</v>
      </c>
      <c r="D121" s="29" t="e">
        <f>VLOOKUP(#REF!,#REF!,3,FALSE)</f>
        <v>#REF!</v>
      </c>
      <c r="E121" s="30" t="e">
        <f>#REF!</f>
        <v>#REF!</v>
      </c>
      <c r="F121" s="27" t="e">
        <f>VLOOKUP(#REF!,#REF!,3,FALSE)</f>
        <v>#REF!</v>
      </c>
      <c r="G121" s="30" t="e">
        <f>#REF!</f>
        <v>#REF!</v>
      </c>
      <c r="H121" s="30" t="e">
        <f>#REF!</f>
        <v>#REF!</v>
      </c>
      <c r="I121" s="30" t="e">
        <f>#REF!</f>
        <v>#REF!</v>
      </c>
      <c r="J121" s="30" t="e">
        <f>#REF!</f>
        <v>#REF!</v>
      </c>
      <c r="K121" s="30" t="e">
        <f>#REF!</f>
        <v>#REF!</v>
      </c>
      <c r="L121" s="30" t="e">
        <f>#REF!</f>
        <v>#REF!</v>
      </c>
      <c r="M121" s="231" t="e">
        <f>VLOOKUP(#REF!,#REF!,3,FALSE)</f>
        <v>#REF!</v>
      </c>
      <c r="N121" s="232" t="e">
        <f>VLOOKUP(#REF!,#REF!,3,FALSE)</f>
        <v>#REF!</v>
      </c>
      <c r="O121" s="193" t="e">
        <f t="shared" si="23"/>
        <v>#REF!</v>
      </c>
      <c r="P121" s="5">
        <v>0</v>
      </c>
      <c r="Q121" s="5">
        <v>1</v>
      </c>
    </row>
    <row r="122" spans="1:17" ht="17.25" hidden="1" customHeight="1" outlineLevel="1">
      <c r="A122" s="12" t="e">
        <f>#REF!</f>
        <v>#REF!</v>
      </c>
      <c r="B122" s="12" t="e">
        <f>#REF!</f>
        <v>#REF!</v>
      </c>
      <c r="C122" s="19" t="s">
        <v>209</v>
      </c>
      <c r="D122" s="29" t="e">
        <f>VLOOKUP(#REF!,#REF!,3,FALSE)</f>
        <v>#REF!</v>
      </c>
      <c r="E122" s="30" t="e">
        <f>#REF!</f>
        <v>#REF!</v>
      </c>
      <c r="F122" s="27" t="e">
        <f>VLOOKUP(#REF!,#REF!,3,FALSE)</f>
        <v>#REF!</v>
      </c>
      <c r="G122" s="30" t="e">
        <f>#REF!</f>
        <v>#REF!</v>
      </c>
      <c r="H122" s="30" t="e">
        <f>#REF!</f>
        <v>#REF!</v>
      </c>
      <c r="I122" s="30" t="e">
        <f>#REF!</f>
        <v>#REF!</v>
      </c>
      <c r="J122" s="30" t="e">
        <f>#REF!</f>
        <v>#REF!</v>
      </c>
      <c r="K122" s="30" t="e">
        <f>#REF!</f>
        <v>#REF!</v>
      </c>
      <c r="L122" s="30" t="e">
        <f>#REF!</f>
        <v>#REF!</v>
      </c>
      <c r="M122" s="231" t="e">
        <f>VLOOKUP(#REF!,#REF!,3,FALSE)</f>
        <v>#REF!</v>
      </c>
      <c r="N122" s="232" t="e">
        <f>VLOOKUP(#REF!,#REF!,3,FALSE)</f>
        <v>#REF!</v>
      </c>
      <c r="O122" s="193" t="e">
        <f t="shared" si="23"/>
        <v>#REF!</v>
      </c>
      <c r="P122" s="5">
        <v>0</v>
      </c>
      <c r="Q122" s="5">
        <v>1</v>
      </c>
    </row>
    <row r="123" spans="1:17" ht="17.25" hidden="1" customHeight="1" outlineLevel="1">
      <c r="A123" s="12" t="e">
        <f>#REF!</f>
        <v>#REF!</v>
      </c>
      <c r="B123" s="12" t="e">
        <f>#REF!</f>
        <v>#REF!</v>
      </c>
      <c r="C123" s="19" t="s">
        <v>210</v>
      </c>
      <c r="D123" s="29" t="e">
        <f>VLOOKUP(#REF!,#REF!,3,FALSE)</f>
        <v>#REF!</v>
      </c>
      <c r="E123" s="30" t="e">
        <f>#REF!</f>
        <v>#REF!</v>
      </c>
      <c r="F123" s="27" t="e">
        <f>VLOOKUP(#REF!,#REF!,3,FALSE)</f>
        <v>#REF!</v>
      </c>
      <c r="G123" s="30" t="e">
        <f>#REF!</f>
        <v>#REF!</v>
      </c>
      <c r="H123" s="30" t="e">
        <f>#REF!</f>
        <v>#REF!</v>
      </c>
      <c r="I123" s="30" t="e">
        <f>#REF!</f>
        <v>#REF!</v>
      </c>
      <c r="J123" s="30" t="e">
        <f>#REF!</f>
        <v>#REF!</v>
      </c>
      <c r="K123" s="30" t="e">
        <f>#REF!</f>
        <v>#REF!</v>
      </c>
      <c r="L123" s="30" t="e">
        <f>#REF!</f>
        <v>#REF!</v>
      </c>
      <c r="M123" s="231" t="e">
        <f>VLOOKUP(#REF!,#REF!,3,FALSE)</f>
        <v>#REF!</v>
      </c>
      <c r="N123" s="232" t="e">
        <f>VLOOKUP(#REF!,#REF!,3,FALSE)</f>
        <v>#REF!</v>
      </c>
      <c r="O123" s="193" t="e">
        <f t="shared" si="23"/>
        <v>#REF!</v>
      </c>
      <c r="P123" s="5">
        <v>0</v>
      </c>
      <c r="Q123" s="5">
        <v>1</v>
      </c>
    </row>
    <row r="124" spans="1:17" ht="17.25" hidden="1" customHeight="1" outlineLevel="1">
      <c r="A124" s="12" t="e">
        <f>#REF!</f>
        <v>#REF!</v>
      </c>
      <c r="B124" s="12" t="e">
        <f>#REF!</f>
        <v>#REF!</v>
      </c>
      <c r="C124" s="122" t="s">
        <v>233</v>
      </c>
      <c r="D124" s="29" t="e">
        <f>VLOOKUP(#REF!,#REF!,3,FALSE)</f>
        <v>#REF!</v>
      </c>
      <c r="E124" s="30" t="e">
        <f>#REF!</f>
        <v>#REF!</v>
      </c>
      <c r="F124" s="27" t="e">
        <f>VLOOKUP(#REF!,#REF!,3,FALSE)</f>
        <v>#REF!</v>
      </c>
      <c r="G124" s="30" t="e">
        <f>#REF!</f>
        <v>#REF!</v>
      </c>
      <c r="H124" s="30" t="e">
        <f>#REF!</f>
        <v>#REF!</v>
      </c>
      <c r="I124" s="30" t="e">
        <f>#REF!</f>
        <v>#REF!</v>
      </c>
      <c r="J124" s="30" t="e">
        <f>#REF!</f>
        <v>#REF!</v>
      </c>
      <c r="K124" s="30" t="e">
        <f>#REF!</f>
        <v>#REF!</v>
      </c>
      <c r="L124" s="30" t="e">
        <f>#REF!</f>
        <v>#REF!</v>
      </c>
      <c r="M124" s="231" t="e">
        <f>VLOOKUP(#REF!,#REF!,3,FALSE)</f>
        <v>#REF!</v>
      </c>
      <c r="N124" s="232" t="e">
        <f>VLOOKUP(#REF!,#REF!,3,FALSE)</f>
        <v>#REF!</v>
      </c>
      <c r="O124" s="193" t="e">
        <f t="shared" si="23"/>
        <v>#REF!</v>
      </c>
      <c r="P124" s="5">
        <v>0</v>
      </c>
      <c r="Q124" s="5">
        <v>1</v>
      </c>
    </row>
    <row r="125" spans="1:17" ht="17.25" hidden="1" customHeight="1" outlineLevel="1">
      <c r="A125" s="159"/>
      <c r="B125" s="160"/>
      <c r="C125" s="161"/>
      <c r="D125" s="29"/>
      <c r="E125" s="30"/>
      <c r="F125" s="27"/>
      <c r="G125" s="37"/>
      <c r="H125" s="30"/>
      <c r="I125" s="30"/>
      <c r="J125" s="30"/>
      <c r="K125" s="30"/>
      <c r="L125" s="30"/>
      <c r="M125" s="193"/>
      <c r="N125" s="193"/>
      <c r="O125" s="193" t="e">
        <f t="shared" si="23"/>
        <v>#REF!</v>
      </c>
    </row>
    <row r="126" spans="1:17" ht="15.75" hidden="1" customHeight="1" outlineLevel="1">
      <c r="A126" s="1646" t="e">
        <f>VLOOKUP(#REF!,#REF!,3,FALSE)</f>
        <v>#REF!</v>
      </c>
      <c r="B126" s="1646"/>
      <c r="C126" s="1646"/>
      <c r="D126" s="35"/>
      <c r="E126" s="30"/>
      <c r="F126" s="36"/>
      <c r="G126" s="37" t="e">
        <f t="shared" ref="G126:L126" si="25">SUM(G116:G125)</f>
        <v>#REF!</v>
      </c>
      <c r="H126" s="37" t="e">
        <f t="shared" si="25"/>
        <v>#REF!</v>
      </c>
      <c r="I126" s="37" t="e">
        <f t="shared" si="25"/>
        <v>#REF!</v>
      </c>
      <c r="J126" s="37" t="e">
        <f t="shared" si="25"/>
        <v>#REF!</v>
      </c>
      <c r="K126" s="37" t="e">
        <f t="shared" si="25"/>
        <v>#REF!</v>
      </c>
      <c r="L126" s="37" t="e">
        <f t="shared" si="25"/>
        <v>#REF!</v>
      </c>
      <c r="M126" s="193"/>
      <c r="N126" s="193"/>
      <c r="O126" s="193" t="e">
        <f t="shared" si="23"/>
        <v>#REF!</v>
      </c>
    </row>
    <row r="127" spans="1:17" ht="19.5" hidden="1" customHeight="1" outlineLevel="1">
      <c r="A127" s="213"/>
      <c r="B127" s="155" t="e">
        <f>VLOOKUP(#REF!,#REF!,3,FALSE)</f>
        <v>#REF!</v>
      </c>
      <c r="C127" s="214" t="e">
        <f>A106</f>
        <v>#REF!</v>
      </c>
      <c r="D127" s="151"/>
      <c r="E127" s="152"/>
      <c r="F127" s="153"/>
      <c r="G127" s="152" t="e">
        <f t="shared" ref="G127:L127" si="26">G126+G114</f>
        <v>#REF!</v>
      </c>
      <c r="H127" s="152" t="e">
        <f t="shared" si="26"/>
        <v>#REF!</v>
      </c>
      <c r="I127" s="152" t="e">
        <f t="shared" si="26"/>
        <v>#REF!</v>
      </c>
      <c r="J127" s="152" t="e">
        <f t="shared" si="26"/>
        <v>#REF!</v>
      </c>
      <c r="K127" s="152" t="e">
        <f t="shared" si="26"/>
        <v>#REF!</v>
      </c>
      <c r="L127" s="152" t="e">
        <f t="shared" si="26"/>
        <v>#REF!</v>
      </c>
      <c r="M127" s="206"/>
      <c r="N127" s="206"/>
      <c r="O127" s="193" t="e">
        <f t="shared" si="23"/>
        <v>#REF!</v>
      </c>
    </row>
    <row r="128" spans="1:17" ht="15.75" hidden="1" customHeight="1" outlineLevel="1">
      <c r="A128" s="112"/>
      <c r="B128" s="113"/>
      <c r="C128" s="13"/>
      <c r="D128" s="114"/>
      <c r="E128" s="115"/>
      <c r="F128" s="78"/>
      <c r="G128" s="15"/>
      <c r="H128" s="61"/>
      <c r="I128" s="15"/>
      <c r="J128" s="15"/>
      <c r="K128" s="61"/>
      <c r="L128" s="61"/>
      <c r="M128" s="193"/>
      <c r="N128" s="193"/>
      <c r="O128" s="193" t="e">
        <f t="shared" ref="O128:O191" si="27">IF(B128=$B$23,1,0)</f>
        <v>#REF!</v>
      </c>
    </row>
    <row r="129" spans="1:15" ht="34.5" customHeight="1" collapsed="1">
      <c r="A129" s="1644" t="e">
        <f>VLOOKUP(#REF!,#REF!,3,FALSE)</f>
        <v>#REF!</v>
      </c>
      <c r="B129" s="1644"/>
      <c r="C129" s="1645"/>
      <c r="D129" s="185"/>
      <c r="E129" s="185"/>
      <c r="F129" s="185"/>
      <c r="G129" s="186" t="e">
        <f t="shared" ref="G129:L129" si="28">G138</f>
        <v>#REF!</v>
      </c>
      <c r="H129" s="186" t="e">
        <f t="shared" si="28"/>
        <v>#REF!</v>
      </c>
      <c r="I129" s="186" t="e">
        <f t="shared" si="28"/>
        <v>#REF!</v>
      </c>
      <c r="J129" s="186" t="e">
        <f t="shared" si="28"/>
        <v>#REF!</v>
      </c>
      <c r="K129" s="186" t="e">
        <f t="shared" si="28"/>
        <v>#REF!</v>
      </c>
      <c r="L129" s="186" t="e">
        <f t="shared" si="28"/>
        <v>#REF!</v>
      </c>
      <c r="M129" s="196"/>
      <c r="N129" s="193"/>
      <c r="O129" s="193" t="e">
        <f t="shared" si="27"/>
        <v>#REF!</v>
      </c>
    </row>
    <row r="130" spans="1:15" ht="17.25" hidden="1" customHeight="1" outlineLevel="1">
      <c r="A130" s="1646" t="e">
        <f>VLOOKUP(#REF!,#REF!,3,FALSE)</f>
        <v>#REF!</v>
      </c>
      <c r="B130" s="1646"/>
      <c r="C130" s="1646"/>
      <c r="D130" s="192"/>
      <c r="E130" s="192"/>
      <c r="F130" s="192"/>
      <c r="G130" s="192"/>
      <c r="H130" s="192"/>
      <c r="I130" s="192"/>
      <c r="J130" s="192"/>
      <c r="K130" s="192"/>
      <c r="L130" s="192"/>
      <c r="M130" s="216"/>
      <c r="N130" s="193"/>
      <c r="O130" s="193" t="e">
        <f t="shared" si="27"/>
        <v>#REF!</v>
      </c>
    </row>
    <row r="131" spans="1:15" ht="21.75" hidden="1" customHeight="1" outlineLevel="1">
      <c r="A131" s="12"/>
      <c r="B131" s="12"/>
      <c r="C131" s="13"/>
      <c r="D131" s="14"/>
      <c r="E131" s="15"/>
      <c r="F131" s="12"/>
      <c r="G131" s="15"/>
      <c r="H131" s="15"/>
      <c r="I131" s="15"/>
      <c r="J131" s="15"/>
      <c r="K131" s="15"/>
      <c r="L131" s="15"/>
      <c r="M131" s="193"/>
      <c r="N131" s="193"/>
      <c r="O131" s="193" t="e">
        <f t="shared" si="27"/>
        <v>#REF!</v>
      </c>
    </row>
    <row r="132" spans="1:15" ht="15.75" hidden="1" customHeight="1" outlineLevel="1">
      <c r="A132" s="14"/>
      <c r="B132" s="14"/>
      <c r="C132" s="14"/>
      <c r="D132" s="14"/>
      <c r="E132" s="14"/>
      <c r="F132" s="14"/>
      <c r="G132" s="14"/>
      <c r="H132" s="14"/>
      <c r="I132" s="14"/>
      <c r="J132" s="14"/>
      <c r="K132" s="14"/>
      <c r="L132" s="14"/>
      <c r="M132" s="193"/>
      <c r="N132" s="193"/>
      <c r="O132" s="193" t="e">
        <f t="shared" si="27"/>
        <v>#REF!</v>
      </c>
    </row>
    <row r="133" spans="1:15" ht="15.75" hidden="1" customHeight="1" outlineLevel="1">
      <c r="A133" s="1646" t="e">
        <f>VLOOKUP(#REF!,#REF!,3,FALSE)</f>
        <v>#REF!</v>
      </c>
      <c r="B133" s="1646"/>
      <c r="C133" s="1646"/>
      <c r="D133" s="20"/>
      <c r="E133" s="15"/>
      <c r="F133" s="34"/>
      <c r="G133" s="21">
        <f t="shared" ref="G133:L133" si="29">SUM(G131:G132)</f>
        <v>0</v>
      </c>
      <c r="H133" s="21">
        <f t="shared" si="29"/>
        <v>0</v>
      </c>
      <c r="I133" s="21">
        <f t="shared" si="29"/>
        <v>0</v>
      </c>
      <c r="J133" s="21">
        <f t="shared" si="29"/>
        <v>0</v>
      </c>
      <c r="K133" s="21">
        <f t="shared" si="29"/>
        <v>0</v>
      </c>
      <c r="L133" s="21">
        <f t="shared" si="29"/>
        <v>0</v>
      </c>
      <c r="M133" s="193"/>
      <c r="N133" s="193"/>
      <c r="O133" s="193" t="e">
        <f t="shared" si="27"/>
        <v>#REF!</v>
      </c>
    </row>
    <row r="134" spans="1:15" ht="15.75" hidden="1" customHeight="1" outlineLevel="1">
      <c r="A134" s="1646" t="e">
        <f>VLOOKUP(#REF!,#REF!,3,FALSE)</f>
        <v>#REF!</v>
      </c>
      <c r="B134" s="1646"/>
      <c r="C134" s="1646"/>
      <c r="D134" s="20"/>
      <c r="E134" s="15"/>
      <c r="F134" s="34"/>
      <c r="G134" s="21"/>
      <c r="H134" s="15"/>
      <c r="I134" s="15"/>
      <c r="J134" s="15"/>
      <c r="K134" s="15"/>
      <c r="L134" s="15"/>
      <c r="M134" s="193"/>
      <c r="N134" s="193"/>
      <c r="O134" s="193" t="e">
        <f t="shared" si="27"/>
        <v>#REF!</v>
      </c>
    </row>
    <row r="135" spans="1:15" ht="34.5" hidden="1" customHeight="1" outlineLevel="1">
      <c r="A135" s="12" t="e">
        <f>#REF!</f>
        <v>#REF!</v>
      </c>
      <c r="B135" s="12" t="e">
        <f>#REF!</f>
        <v>#REF!</v>
      </c>
      <c r="C135" s="19" t="s">
        <v>175</v>
      </c>
      <c r="D135" s="29" t="e">
        <f>VLOOKUP(#REF!,#REF!,3,FALSE)</f>
        <v>#REF!</v>
      </c>
      <c r="E135" s="30" t="e">
        <f>#REF!</f>
        <v>#REF!</v>
      </c>
      <c r="F135" s="27" t="e">
        <f>VLOOKUP(#REF!,#REF!,3,FALSE)</f>
        <v>#REF!</v>
      </c>
      <c r="G135" s="30" t="e">
        <f>#REF!</f>
        <v>#REF!</v>
      </c>
      <c r="H135" s="30" t="e">
        <f>#REF!</f>
        <v>#REF!</v>
      </c>
      <c r="I135" s="30" t="e">
        <f>#REF!</f>
        <v>#REF!</v>
      </c>
      <c r="J135" s="30" t="e">
        <f>#REF!</f>
        <v>#REF!</v>
      </c>
      <c r="K135" s="30" t="e">
        <f>#REF!</f>
        <v>#REF!</v>
      </c>
      <c r="L135" s="30" t="e">
        <f>#REF!</f>
        <v>#REF!</v>
      </c>
      <c r="M135" s="231" t="e">
        <f>VLOOKUP(#REF!,#REF!,3,FALSE)</f>
        <v>#REF!</v>
      </c>
      <c r="N135" s="232" t="e">
        <f>VLOOKUP(#REF!,#REF!,3,FALSE)</f>
        <v>#REF!</v>
      </c>
      <c r="O135" s="193" t="e">
        <f t="shared" si="27"/>
        <v>#REF!</v>
      </c>
    </row>
    <row r="136" spans="1:15" ht="15.75" hidden="1" customHeight="1" outlineLevel="1">
      <c r="A136" s="159"/>
      <c r="B136" s="160"/>
      <c r="C136" s="161"/>
      <c r="D136" s="29"/>
      <c r="E136" s="30"/>
      <c r="F136" s="27"/>
      <c r="G136" s="37"/>
      <c r="H136" s="30"/>
      <c r="I136" s="30"/>
      <c r="J136" s="30"/>
      <c r="K136" s="30"/>
      <c r="L136" s="30"/>
      <c r="M136" s="193"/>
      <c r="N136" s="193"/>
      <c r="O136" s="193" t="e">
        <f t="shared" si="27"/>
        <v>#REF!</v>
      </c>
    </row>
    <row r="137" spans="1:15" ht="15.75" hidden="1" customHeight="1" outlineLevel="1">
      <c r="A137" s="1646" t="e">
        <f>VLOOKUP(#REF!,#REF!,3,FALSE)</f>
        <v>#REF!</v>
      </c>
      <c r="B137" s="1646"/>
      <c r="C137" s="1646"/>
      <c r="D137" s="35"/>
      <c r="E137" s="30"/>
      <c r="F137" s="36"/>
      <c r="G137" s="37" t="e">
        <f t="shared" ref="G137:L137" si="30">SUM(G135:G136)</f>
        <v>#REF!</v>
      </c>
      <c r="H137" s="37" t="e">
        <f t="shared" si="30"/>
        <v>#REF!</v>
      </c>
      <c r="I137" s="37" t="e">
        <f t="shared" si="30"/>
        <v>#REF!</v>
      </c>
      <c r="J137" s="37" t="e">
        <f t="shared" si="30"/>
        <v>#REF!</v>
      </c>
      <c r="K137" s="37" t="e">
        <f t="shared" si="30"/>
        <v>#REF!</v>
      </c>
      <c r="L137" s="37" t="e">
        <f t="shared" si="30"/>
        <v>#REF!</v>
      </c>
      <c r="M137" s="193"/>
      <c r="N137" s="193"/>
      <c r="O137" s="193" t="e">
        <f t="shared" si="27"/>
        <v>#REF!</v>
      </c>
    </row>
    <row r="138" spans="1:15" ht="23.25" hidden="1" customHeight="1" outlineLevel="1">
      <c r="A138" s="207"/>
      <c r="B138" s="155" t="e">
        <f>VLOOKUP(#REF!,#REF!,3,FALSE)</f>
        <v>#REF!</v>
      </c>
      <c r="C138" s="208" t="e">
        <f>A129</f>
        <v>#REF!</v>
      </c>
      <c r="D138" s="209"/>
      <c r="E138" s="210"/>
      <c r="F138" s="205"/>
      <c r="G138" s="152" t="e">
        <f t="shared" ref="G138:L138" si="31">G137+G133</f>
        <v>#REF!</v>
      </c>
      <c r="H138" s="152" t="e">
        <f t="shared" si="31"/>
        <v>#REF!</v>
      </c>
      <c r="I138" s="152" t="e">
        <f t="shared" si="31"/>
        <v>#REF!</v>
      </c>
      <c r="J138" s="152" t="e">
        <f t="shared" si="31"/>
        <v>#REF!</v>
      </c>
      <c r="K138" s="152" t="e">
        <f t="shared" si="31"/>
        <v>#REF!</v>
      </c>
      <c r="L138" s="152" t="e">
        <f t="shared" si="31"/>
        <v>#REF!</v>
      </c>
      <c r="M138" s="217"/>
      <c r="N138" s="206"/>
      <c r="O138" s="193" t="e">
        <f t="shared" si="27"/>
        <v>#REF!</v>
      </c>
    </row>
    <row r="139" spans="1:15" ht="18.75" hidden="1" customHeight="1" outlineLevel="1">
      <c r="A139" s="1657"/>
      <c r="B139" s="1658"/>
      <c r="C139" s="1658"/>
      <c r="D139" s="147"/>
      <c r="E139" s="225"/>
      <c r="F139" s="184"/>
      <c r="G139" s="149"/>
      <c r="H139" s="149"/>
      <c r="I139" s="149"/>
      <c r="J139" s="149"/>
      <c r="K139" s="149"/>
      <c r="L139" s="149"/>
      <c r="M139" s="141"/>
      <c r="N139" s="193"/>
      <c r="O139" s="193" t="e">
        <f t="shared" si="27"/>
        <v>#REF!</v>
      </c>
    </row>
    <row r="140" spans="1:15" ht="17.25" customHeight="1" collapsed="1">
      <c r="A140" s="1644" t="e">
        <f>VLOOKUP(#REF!,#REF!,3,FALSE)</f>
        <v>#REF!</v>
      </c>
      <c r="B140" s="1644"/>
      <c r="C140" s="1645"/>
      <c r="D140" s="185"/>
      <c r="E140" s="185"/>
      <c r="F140" s="185"/>
      <c r="G140" s="186" t="e">
        <f t="shared" ref="G140:L140" si="32">G149</f>
        <v>#REF!</v>
      </c>
      <c r="H140" s="186" t="e">
        <f t="shared" si="32"/>
        <v>#REF!</v>
      </c>
      <c r="I140" s="186" t="e">
        <f t="shared" si="32"/>
        <v>#REF!</v>
      </c>
      <c r="J140" s="186" t="e">
        <f t="shared" si="32"/>
        <v>#REF!</v>
      </c>
      <c r="K140" s="186" t="e">
        <f t="shared" si="32"/>
        <v>#REF!</v>
      </c>
      <c r="L140" s="186" t="e">
        <f t="shared" si="32"/>
        <v>#REF!</v>
      </c>
      <c r="M140" s="196"/>
      <c r="N140" s="193"/>
      <c r="O140" s="193" t="e">
        <f t="shared" si="27"/>
        <v>#REF!</v>
      </c>
    </row>
    <row r="141" spans="1:15" ht="17.25" hidden="1" customHeight="1" outlineLevel="1">
      <c r="A141" s="1646" t="e">
        <f>VLOOKUP(#REF!,#REF!,3,FALSE)</f>
        <v>#REF!</v>
      </c>
      <c r="B141" s="1646"/>
      <c r="C141" s="1646"/>
      <c r="D141" s="192"/>
      <c r="E141" s="192"/>
      <c r="F141" s="192"/>
      <c r="G141" s="192"/>
      <c r="H141" s="192"/>
      <c r="I141" s="192"/>
      <c r="J141" s="192"/>
      <c r="K141" s="192"/>
      <c r="L141" s="192"/>
      <c r="M141" s="216"/>
      <c r="N141" s="193"/>
      <c r="O141" s="193" t="e">
        <f t="shared" si="27"/>
        <v>#REF!</v>
      </c>
    </row>
    <row r="142" spans="1:15" ht="30.75" hidden="1" customHeight="1" outlineLevel="1">
      <c r="A142" s="145"/>
      <c r="B142" s="117" t="s">
        <v>280</v>
      </c>
      <c r="C142" s="65" t="s">
        <v>281</v>
      </c>
      <c r="D142" s="29" t="e">
        <f>VLOOKUP(#REF!,#REF!,3,FALSE)</f>
        <v>#REF!</v>
      </c>
      <c r="E142" s="30" t="e">
        <f>#REF!</f>
        <v>#REF!</v>
      </c>
      <c r="F142" s="27" t="e">
        <f>VLOOKUP(#REF!,#REF!,3,FALSE)</f>
        <v>#REF!</v>
      </c>
      <c r="G142" s="30" t="e">
        <f>#REF!</f>
        <v>#REF!</v>
      </c>
      <c r="H142" s="30" t="e">
        <f>#REF!</f>
        <v>#REF!</v>
      </c>
      <c r="I142" s="30" t="e">
        <f>#REF!</f>
        <v>#REF!</v>
      </c>
      <c r="J142" s="30" t="e">
        <f>#REF!</f>
        <v>#REF!</v>
      </c>
      <c r="K142" s="30" t="e">
        <f>#REF!</f>
        <v>#REF!</v>
      </c>
      <c r="L142" s="30" t="e">
        <f>#REF!</f>
        <v>#REF!</v>
      </c>
      <c r="M142" s="231" t="e">
        <f>VLOOKUP(#REF!,#REF!,3,FALSE)</f>
        <v>#REF!</v>
      </c>
      <c r="N142" s="232" t="e">
        <f>VLOOKUP(#REF!,#REF!,3,FALSE)</f>
        <v>#REF!</v>
      </c>
      <c r="O142" s="193" t="e">
        <f t="shared" si="27"/>
        <v>#REF!</v>
      </c>
    </row>
    <row r="143" spans="1:15" ht="14.25" hidden="1" customHeight="1" outlineLevel="1">
      <c r="A143" s="14"/>
      <c r="B143" s="14"/>
      <c r="C143" s="14"/>
      <c r="D143" s="14"/>
      <c r="E143" s="14"/>
      <c r="F143" s="14"/>
      <c r="G143" s="14"/>
      <c r="H143" s="14"/>
      <c r="I143" s="14"/>
      <c r="J143" s="14"/>
      <c r="K143" s="14"/>
      <c r="L143" s="14"/>
      <c r="M143" s="193"/>
      <c r="N143" s="193"/>
      <c r="O143" s="193" t="e">
        <f t="shared" si="27"/>
        <v>#REF!</v>
      </c>
    </row>
    <row r="144" spans="1:15" ht="14.25" hidden="1" customHeight="1" outlineLevel="1">
      <c r="A144" s="1646" t="e">
        <f>VLOOKUP(#REF!,#REF!,3,FALSE)</f>
        <v>#REF!</v>
      </c>
      <c r="B144" s="1646"/>
      <c r="C144" s="1646"/>
      <c r="D144" s="20"/>
      <c r="E144" s="15"/>
      <c r="F144" s="34"/>
      <c r="G144" s="21" t="e">
        <f t="shared" ref="G144:L144" si="33">SUM(G142:G143)</f>
        <v>#REF!</v>
      </c>
      <c r="H144" s="21" t="e">
        <f t="shared" si="33"/>
        <v>#REF!</v>
      </c>
      <c r="I144" s="21" t="e">
        <f t="shared" si="33"/>
        <v>#REF!</v>
      </c>
      <c r="J144" s="21" t="e">
        <f t="shared" si="33"/>
        <v>#REF!</v>
      </c>
      <c r="K144" s="21" t="e">
        <f t="shared" si="33"/>
        <v>#REF!</v>
      </c>
      <c r="L144" s="21" t="e">
        <f t="shared" si="33"/>
        <v>#REF!</v>
      </c>
      <c r="M144" s="193"/>
      <c r="N144" s="193"/>
      <c r="O144" s="193" t="e">
        <f t="shared" si="27"/>
        <v>#REF!</v>
      </c>
    </row>
    <row r="145" spans="1:15" ht="14.25" hidden="1" customHeight="1" outlineLevel="1">
      <c r="A145" s="1646" t="e">
        <f>VLOOKUP(#REF!,#REF!,3,FALSE)</f>
        <v>#REF!</v>
      </c>
      <c r="B145" s="1646"/>
      <c r="C145" s="1646"/>
      <c r="D145" s="20"/>
      <c r="E145" s="15"/>
      <c r="F145" s="34"/>
      <c r="G145" s="21"/>
      <c r="H145" s="15"/>
      <c r="I145" s="15"/>
      <c r="J145" s="15"/>
      <c r="K145" s="15"/>
      <c r="L145" s="15"/>
      <c r="M145" s="193"/>
      <c r="N145" s="193"/>
      <c r="O145" s="193" t="e">
        <f t="shared" si="27"/>
        <v>#REF!</v>
      </c>
    </row>
    <row r="146" spans="1:15" ht="14.25" hidden="1" customHeight="1" outlineLevel="1">
      <c r="A146" s="18"/>
      <c r="B146" s="33"/>
      <c r="C146" s="19"/>
      <c r="D146" s="29" t="e">
        <f>VLOOKUP(#REF!,#REF!,3,FALSE)</f>
        <v>#REF!</v>
      </c>
      <c r="E146" s="30" t="e">
        <f>#REF!</f>
        <v>#REF!</v>
      </c>
      <c r="F146" s="27" t="e">
        <f>VLOOKUP(#REF!,#REF!,3,FALSE)</f>
        <v>#REF!</v>
      </c>
      <c r="G146" s="30" t="e">
        <f>#REF!</f>
        <v>#REF!</v>
      </c>
      <c r="H146" s="30" t="e">
        <f>#REF!</f>
        <v>#REF!</v>
      </c>
      <c r="I146" s="30" t="e">
        <f>#REF!</f>
        <v>#REF!</v>
      </c>
      <c r="J146" s="30" t="e">
        <f>#REF!</f>
        <v>#REF!</v>
      </c>
      <c r="K146" s="30" t="e">
        <f>#REF!</f>
        <v>#REF!</v>
      </c>
      <c r="L146" s="30" t="e">
        <f>#REF!</f>
        <v>#REF!</v>
      </c>
      <c r="M146" s="231" t="e">
        <f>VLOOKUP(#REF!,#REF!,3,FALSE)</f>
        <v>#REF!</v>
      </c>
      <c r="N146" s="232" t="e">
        <f>VLOOKUP(#REF!,#REF!,3,FALSE)</f>
        <v>#REF!</v>
      </c>
      <c r="O146" s="193" t="e">
        <f t="shared" si="27"/>
        <v>#REF!</v>
      </c>
    </row>
    <row r="147" spans="1:15" ht="14.25" hidden="1" customHeight="1" outlineLevel="1">
      <c r="A147" s="159"/>
      <c r="B147" s="160"/>
      <c r="C147" s="161"/>
      <c r="D147" s="29"/>
      <c r="E147" s="30"/>
      <c r="F147" s="27"/>
      <c r="G147" s="37"/>
      <c r="H147" s="30"/>
      <c r="I147" s="30"/>
      <c r="J147" s="30"/>
      <c r="K147" s="30"/>
      <c r="L147" s="30"/>
      <c r="M147" s="193"/>
      <c r="N147" s="193"/>
      <c r="O147" s="193" t="e">
        <f t="shared" si="27"/>
        <v>#REF!</v>
      </c>
    </row>
    <row r="148" spans="1:15" ht="15.75" hidden="1" customHeight="1" outlineLevel="1">
      <c r="A148" s="1646" t="e">
        <f>VLOOKUP(#REF!,#REF!,3,FALSE)</f>
        <v>#REF!</v>
      </c>
      <c r="B148" s="1646"/>
      <c r="C148" s="1646"/>
      <c r="D148" s="35"/>
      <c r="E148" s="30"/>
      <c r="F148" s="36"/>
      <c r="G148" s="37" t="e">
        <f t="shared" ref="G148:L148" si="34">SUM(G146:G147)</f>
        <v>#REF!</v>
      </c>
      <c r="H148" s="37" t="e">
        <f t="shared" si="34"/>
        <v>#REF!</v>
      </c>
      <c r="I148" s="37" t="e">
        <f t="shared" si="34"/>
        <v>#REF!</v>
      </c>
      <c r="J148" s="37" t="e">
        <f t="shared" si="34"/>
        <v>#REF!</v>
      </c>
      <c r="K148" s="37" t="e">
        <f t="shared" si="34"/>
        <v>#REF!</v>
      </c>
      <c r="L148" s="37" t="e">
        <f t="shared" si="34"/>
        <v>#REF!</v>
      </c>
      <c r="M148" s="193"/>
      <c r="N148" s="193"/>
      <c r="O148" s="193" t="e">
        <f t="shared" si="27"/>
        <v>#REF!</v>
      </c>
    </row>
    <row r="149" spans="1:15" ht="23.25" hidden="1" customHeight="1" outlineLevel="1">
      <c r="A149" s="207"/>
      <c r="B149" s="155" t="e">
        <f>VLOOKUP(#REF!,#REF!,3,FALSE)</f>
        <v>#REF!</v>
      </c>
      <c r="C149" s="208" t="e">
        <f>A140</f>
        <v>#REF!</v>
      </c>
      <c r="D149" s="209"/>
      <c r="E149" s="210"/>
      <c r="F149" s="205"/>
      <c r="G149" s="152" t="e">
        <f t="shared" ref="G149:L149" si="35">G148+G144</f>
        <v>#REF!</v>
      </c>
      <c r="H149" s="152" t="e">
        <f t="shared" si="35"/>
        <v>#REF!</v>
      </c>
      <c r="I149" s="152" t="e">
        <f t="shared" si="35"/>
        <v>#REF!</v>
      </c>
      <c r="J149" s="152" t="e">
        <f t="shared" si="35"/>
        <v>#REF!</v>
      </c>
      <c r="K149" s="152" t="e">
        <f t="shared" si="35"/>
        <v>#REF!</v>
      </c>
      <c r="L149" s="152" t="e">
        <f t="shared" si="35"/>
        <v>#REF!</v>
      </c>
      <c r="M149" s="217"/>
      <c r="N149" s="206"/>
      <c r="O149" s="193" t="e">
        <f t="shared" si="27"/>
        <v>#REF!</v>
      </c>
    </row>
    <row r="150" spans="1:15" ht="18.75" hidden="1" customHeight="1" outlineLevel="1">
      <c r="A150" s="1657"/>
      <c r="B150" s="1658"/>
      <c r="C150" s="1658"/>
      <c r="D150" s="147"/>
      <c r="E150" s="225"/>
      <c r="F150" s="184"/>
      <c r="G150" s="149"/>
      <c r="H150" s="149"/>
      <c r="I150" s="149"/>
      <c r="J150" s="149"/>
      <c r="K150" s="149"/>
      <c r="L150" s="149"/>
      <c r="M150" s="141"/>
      <c r="N150" s="193"/>
      <c r="O150" s="193" t="e">
        <f t="shared" si="27"/>
        <v>#REF!</v>
      </c>
    </row>
    <row r="151" spans="1:15" ht="17.25" customHeight="1" collapsed="1">
      <c r="A151" s="1644" t="e">
        <f>VLOOKUP(#REF!,#REF!,3,FALSE)</f>
        <v>#REF!</v>
      </c>
      <c r="B151" s="1644"/>
      <c r="C151" s="1645"/>
      <c r="D151" s="185"/>
      <c r="E151" s="185"/>
      <c r="F151" s="185"/>
      <c r="G151" s="186" t="e">
        <f t="shared" ref="G151:L151" si="36">G160</f>
        <v>#REF!</v>
      </c>
      <c r="H151" s="186" t="e">
        <f t="shared" si="36"/>
        <v>#REF!</v>
      </c>
      <c r="I151" s="186" t="e">
        <f t="shared" si="36"/>
        <v>#REF!</v>
      </c>
      <c r="J151" s="186" t="e">
        <f t="shared" si="36"/>
        <v>#REF!</v>
      </c>
      <c r="K151" s="186" t="e">
        <f t="shared" si="36"/>
        <v>#REF!</v>
      </c>
      <c r="L151" s="186" t="e">
        <f t="shared" si="36"/>
        <v>#REF!</v>
      </c>
      <c r="M151" s="196"/>
      <c r="N151" s="193"/>
      <c r="O151" s="193" t="e">
        <f t="shared" si="27"/>
        <v>#REF!</v>
      </c>
    </row>
    <row r="152" spans="1:15" ht="17.25" hidden="1" customHeight="1" outlineLevel="1">
      <c r="A152" s="1646" t="e">
        <f>VLOOKUP(#REF!,#REF!,3,FALSE)</f>
        <v>#REF!</v>
      </c>
      <c r="B152" s="1646"/>
      <c r="C152" s="1646"/>
      <c r="D152" s="192"/>
      <c r="E152" s="192"/>
      <c r="F152" s="192"/>
      <c r="G152" s="192"/>
      <c r="H152" s="192"/>
      <c r="I152" s="192"/>
      <c r="J152" s="192"/>
      <c r="K152" s="192"/>
      <c r="L152" s="192"/>
      <c r="M152" s="216"/>
      <c r="N152" s="193"/>
      <c r="O152" s="193" t="e">
        <f t="shared" si="27"/>
        <v>#REF!</v>
      </c>
    </row>
    <row r="153" spans="1:15" ht="30.75" hidden="1" customHeight="1" outlineLevel="1">
      <c r="A153" s="145"/>
      <c r="B153" s="117" t="s">
        <v>280</v>
      </c>
      <c r="C153" s="65" t="s">
        <v>281</v>
      </c>
      <c r="D153" s="29" t="e">
        <f>VLOOKUP(#REF!,#REF!,3,FALSE)</f>
        <v>#REF!</v>
      </c>
      <c r="E153" s="30" t="e">
        <f>#REF!</f>
        <v>#REF!</v>
      </c>
      <c r="F153" s="27" t="e">
        <f>VLOOKUP(#REF!,#REF!,3,FALSE)</f>
        <v>#REF!</v>
      </c>
      <c r="G153" s="30" t="e">
        <f>#REF!</f>
        <v>#REF!</v>
      </c>
      <c r="H153" s="30" t="e">
        <f>#REF!</f>
        <v>#REF!</v>
      </c>
      <c r="I153" s="30" t="e">
        <f>#REF!</f>
        <v>#REF!</v>
      </c>
      <c r="J153" s="30" t="e">
        <f>#REF!</f>
        <v>#REF!</v>
      </c>
      <c r="K153" s="30" t="e">
        <f>#REF!</f>
        <v>#REF!</v>
      </c>
      <c r="L153" s="30" t="e">
        <f>#REF!</f>
        <v>#REF!</v>
      </c>
      <c r="M153" s="231" t="e">
        <f>VLOOKUP(#REF!,#REF!,3,FALSE)</f>
        <v>#REF!</v>
      </c>
      <c r="N153" s="232" t="e">
        <f>VLOOKUP(#REF!,#REF!,3,FALSE)</f>
        <v>#REF!</v>
      </c>
      <c r="O153" s="193" t="e">
        <f t="shared" si="27"/>
        <v>#REF!</v>
      </c>
    </row>
    <row r="154" spans="1:15" ht="15.75" hidden="1" customHeight="1" outlineLevel="1">
      <c r="A154" s="14"/>
      <c r="B154" s="14"/>
      <c r="C154" s="14"/>
      <c r="D154" s="14"/>
      <c r="E154" s="14"/>
      <c r="F154" s="14"/>
      <c r="G154" s="14"/>
      <c r="H154" s="14"/>
      <c r="I154" s="14"/>
      <c r="J154" s="14"/>
      <c r="K154" s="14"/>
      <c r="L154" s="14"/>
      <c r="M154" s="193"/>
      <c r="N154" s="193"/>
      <c r="O154" s="193" t="e">
        <f t="shared" si="27"/>
        <v>#REF!</v>
      </c>
    </row>
    <row r="155" spans="1:15" ht="15.75" hidden="1" customHeight="1" outlineLevel="1">
      <c r="A155" s="1646" t="e">
        <f>VLOOKUP(#REF!,#REF!,3,FALSE)</f>
        <v>#REF!</v>
      </c>
      <c r="B155" s="1646"/>
      <c r="C155" s="1646"/>
      <c r="D155" s="20"/>
      <c r="E155" s="15"/>
      <c r="F155" s="34"/>
      <c r="G155" s="21" t="e">
        <f t="shared" ref="G155:L155" si="37">SUM(G153:G154)</f>
        <v>#REF!</v>
      </c>
      <c r="H155" s="21" t="e">
        <f t="shared" si="37"/>
        <v>#REF!</v>
      </c>
      <c r="I155" s="21" t="e">
        <f t="shared" si="37"/>
        <v>#REF!</v>
      </c>
      <c r="J155" s="21" t="e">
        <f t="shared" si="37"/>
        <v>#REF!</v>
      </c>
      <c r="K155" s="21" t="e">
        <f t="shared" si="37"/>
        <v>#REF!</v>
      </c>
      <c r="L155" s="21" t="e">
        <f t="shared" si="37"/>
        <v>#REF!</v>
      </c>
      <c r="M155" s="193"/>
      <c r="N155" s="193"/>
      <c r="O155" s="193" t="e">
        <f t="shared" si="27"/>
        <v>#REF!</v>
      </c>
    </row>
    <row r="156" spans="1:15" ht="15.75" hidden="1" customHeight="1" outlineLevel="1">
      <c r="A156" s="1646" t="e">
        <f>VLOOKUP(#REF!,#REF!,3,FALSE)</f>
        <v>#REF!</v>
      </c>
      <c r="B156" s="1646"/>
      <c r="C156" s="1646"/>
      <c r="D156" s="20"/>
      <c r="E156" s="15"/>
      <c r="F156" s="34"/>
      <c r="G156" s="21"/>
      <c r="H156" s="15"/>
      <c r="I156" s="15"/>
      <c r="J156" s="15"/>
      <c r="K156" s="15"/>
      <c r="L156" s="15"/>
      <c r="M156" s="193"/>
      <c r="N156" s="193"/>
      <c r="O156" s="193" t="e">
        <f t="shared" si="27"/>
        <v>#REF!</v>
      </c>
    </row>
    <row r="157" spans="1:15" ht="15.75" hidden="1" customHeight="1" outlineLevel="1">
      <c r="A157" s="18"/>
      <c r="B157" s="33"/>
      <c r="C157" s="19"/>
      <c r="D157" s="29" t="e">
        <f>VLOOKUP(#REF!,#REF!,3,FALSE)</f>
        <v>#REF!</v>
      </c>
      <c r="E157" s="30" t="e">
        <f>#REF!</f>
        <v>#REF!</v>
      </c>
      <c r="F157" s="27" t="e">
        <f>VLOOKUP(#REF!,#REF!,3,FALSE)</f>
        <v>#REF!</v>
      </c>
      <c r="G157" s="30" t="e">
        <f>#REF!</f>
        <v>#REF!</v>
      </c>
      <c r="H157" s="30" t="e">
        <f>#REF!</f>
        <v>#REF!</v>
      </c>
      <c r="I157" s="30" t="e">
        <f>#REF!</f>
        <v>#REF!</v>
      </c>
      <c r="J157" s="30" t="e">
        <f>#REF!</f>
        <v>#REF!</v>
      </c>
      <c r="K157" s="30" t="e">
        <f>#REF!</f>
        <v>#REF!</v>
      </c>
      <c r="L157" s="30" t="e">
        <f>#REF!</f>
        <v>#REF!</v>
      </c>
      <c r="M157" s="231" t="e">
        <f>VLOOKUP(#REF!,#REF!,3,FALSE)</f>
        <v>#REF!</v>
      </c>
      <c r="N157" s="232" t="e">
        <f>VLOOKUP(#REF!,#REF!,3,FALSE)</f>
        <v>#REF!</v>
      </c>
      <c r="O157" s="193" t="e">
        <f t="shared" si="27"/>
        <v>#REF!</v>
      </c>
    </row>
    <row r="158" spans="1:15" ht="15.75" hidden="1" customHeight="1" outlineLevel="1">
      <c r="A158" s="159"/>
      <c r="B158" s="160"/>
      <c r="C158" s="161"/>
      <c r="D158" s="29"/>
      <c r="E158" s="30"/>
      <c r="F158" s="27"/>
      <c r="G158" s="37"/>
      <c r="H158" s="30"/>
      <c r="I158" s="30"/>
      <c r="J158" s="30"/>
      <c r="K158" s="30"/>
      <c r="L158" s="30"/>
      <c r="M158" s="193"/>
      <c r="N158" s="193"/>
      <c r="O158" s="193" t="e">
        <f t="shared" si="27"/>
        <v>#REF!</v>
      </c>
    </row>
    <row r="159" spans="1:15" ht="15.75" hidden="1" customHeight="1" outlineLevel="1">
      <c r="A159" s="1646" t="e">
        <f>VLOOKUP(#REF!,#REF!,3,FALSE)</f>
        <v>#REF!</v>
      </c>
      <c r="B159" s="1646"/>
      <c r="C159" s="1646"/>
      <c r="D159" s="35"/>
      <c r="E159" s="30"/>
      <c r="F159" s="36"/>
      <c r="G159" s="37" t="e">
        <f t="shared" ref="G159:L159" si="38">SUM(G157:G158)</f>
        <v>#REF!</v>
      </c>
      <c r="H159" s="37" t="e">
        <f t="shared" si="38"/>
        <v>#REF!</v>
      </c>
      <c r="I159" s="37" t="e">
        <f t="shared" si="38"/>
        <v>#REF!</v>
      </c>
      <c r="J159" s="37" t="e">
        <f t="shared" si="38"/>
        <v>#REF!</v>
      </c>
      <c r="K159" s="37" t="e">
        <f t="shared" si="38"/>
        <v>#REF!</v>
      </c>
      <c r="L159" s="37" t="e">
        <f t="shared" si="38"/>
        <v>#REF!</v>
      </c>
      <c r="M159" s="193"/>
      <c r="N159" s="193"/>
      <c r="O159" s="193" t="e">
        <f t="shared" si="27"/>
        <v>#REF!</v>
      </c>
    </row>
    <row r="160" spans="1:15" ht="23.25" hidden="1" customHeight="1" outlineLevel="1">
      <c r="A160" s="207"/>
      <c r="B160" s="155" t="e">
        <f>VLOOKUP(#REF!,#REF!,3,FALSE)</f>
        <v>#REF!</v>
      </c>
      <c r="C160" s="208" t="e">
        <f>A151</f>
        <v>#REF!</v>
      </c>
      <c r="D160" s="209"/>
      <c r="E160" s="210"/>
      <c r="F160" s="205"/>
      <c r="G160" s="152" t="e">
        <f t="shared" ref="G160:L160" si="39">G159+G155</f>
        <v>#REF!</v>
      </c>
      <c r="H160" s="152" t="e">
        <f t="shared" si="39"/>
        <v>#REF!</v>
      </c>
      <c r="I160" s="152" t="e">
        <f t="shared" si="39"/>
        <v>#REF!</v>
      </c>
      <c r="J160" s="152" t="e">
        <f t="shared" si="39"/>
        <v>#REF!</v>
      </c>
      <c r="K160" s="152" t="e">
        <f t="shared" si="39"/>
        <v>#REF!</v>
      </c>
      <c r="L160" s="152" t="e">
        <f t="shared" si="39"/>
        <v>#REF!</v>
      </c>
      <c r="M160" s="217"/>
      <c r="N160" s="206"/>
      <c r="O160" s="193" t="e">
        <f t="shared" si="27"/>
        <v>#REF!</v>
      </c>
    </row>
    <row r="161" spans="1:15" ht="18.75" hidden="1" customHeight="1" outlineLevel="1">
      <c r="A161" s="1657"/>
      <c r="B161" s="1658"/>
      <c r="C161" s="1658"/>
      <c r="D161" s="147"/>
      <c r="E161" s="225"/>
      <c r="F161" s="184"/>
      <c r="G161" s="149"/>
      <c r="H161" s="149"/>
      <c r="I161" s="149"/>
      <c r="J161" s="149"/>
      <c r="K161" s="149"/>
      <c r="L161" s="149"/>
      <c r="M161" s="141"/>
      <c r="N161" s="193"/>
      <c r="O161" s="193" t="e">
        <f t="shared" si="27"/>
        <v>#REF!</v>
      </c>
    </row>
    <row r="162" spans="1:15" ht="17.25" customHeight="1" collapsed="1">
      <c r="A162" s="1644" t="e">
        <f>VLOOKUP(#REF!,#REF!,3,FALSE)</f>
        <v>#REF!</v>
      </c>
      <c r="B162" s="1644"/>
      <c r="C162" s="1645"/>
      <c r="D162" s="185"/>
      <c r="E162" s="185"/>
      <c r="F162" s="185"/>
      <c r="G162" s="186" t="e">
        <f t="shared" ref="G162:L162" si="40">G171</f>
        <v>#REF!</v>
      </c>
      <c r="H162" s="186" t="e">
        <f t="shared" si="40"/>
        <v>#REF!</v>
      </c>
      <c r="I162" s="186" t="e">
        <f t="shared" si="40"/>
        <v>#REF!</v>
      </c>
      <c r="J162" s="186" t="e">
        <f t="shared" si="40"/>
        <v>#REF!</v>
      </c>
      <c r="K162" s="186" t="e">
        <f t="shared" si="40"/>
        <v>#REF!</v>
      </c>
      <c r="L162" s="186" t="e">
        <f t="shared" si="40"/>
        <v>#REF!</v>
      </c>
      <c r="M162" s="196"/>
      <c r="N162" s="193"/>
      <c r="O162" s="193" t="e">
        <f t="shared" si="27"/>
        <v>#REF!</v>
      </c>
    </row>
    <row r="163" spans="1:15" ht="17.25" hidden="1" customHeight="1" outlineLevel="1">
      <c r="A163" s="1646" t="e">
        <f>VLOOKUP(#REF!,#REF!,3,FALSE)</f>
        <v>#REF!</v>
      </c>
      <c r="B163" s="1646"/>
      <c r="C163" s="1646"/>
      <c r="D163" s="192"/>
      <c r="E163" s="192"/>
      <c r="F163" s="192"/>
      <c r="G163" s="192"/>
      <c r="H163" s="192"/>
      <c r="I163" s="192"/>
      <c r="J163" s="192"/>
      <c r="K163" s="192"/>
      <c r="L163" s="192"/>
      <c r="M163" s="216"/>
      <c r="N163" s="193"/>
      <c r="O163" s="193" t="e">
        <f t="shared" si="27"/>
        <v>#REF!</v>
      </c>
    </row>
    <row r="164" spans="1:15" ht="30.75" hidden="1" customHeight="1" outlineLevel="1">
      <c r="A164" s="145"/>
      <c r="B164" s="117" t="s">
        <v>280</v>
      </c>
      <c r="C164" s="65" t="s">
        <v>281</v>
      </c>
      <c r="D164" s="29" t="e">
        <f>VLOOKUP(#REF!,#REF!,3,FALSE)</f>
        <v>#REF!</v>
      </c>
      <c r="E164" s="30" t="e">
        <f>#REF!</f>
        <v>#REF!</v>
      </c>
      <c r="F164" s="27" t="e">
        <f>VLOOKUP(#REF!,#REF!,3,FALSE)</f>
        <v>#REF!</v>
      </c>
      <c r="G164" s="30" t="e">
        <f>#REF!</f>
        <v>#REF!</v>
      </c>
      <c r="H164" s="30" t="e">
        <f>#REF!</f>
        <v>#REF!</v>
      </c>
      <c r="I164" s="30" t="e">
        <f>#REF!</f>
        <v>#REF!</v>
      </c>
      <c r="J164" s="30" t="e">
        <f>#REF!</f>
        <v>#REF!</v>
      </c>
      <c r="K164" s="30" t="e">
        <f>#REF!</f>
        <v>#REF!</v>
      </c>
      <c r="L164" s="30" t="e">
        <f>#REF!</f>
        <v>#REF!</v>
      </c>
      <c r="M164" s="231" t="e">
        <f>VLOOKUP(#REF!,#REF!,3,FALSE)</f>
        <v>#REF!</v>
      </c>
      <c r="N164" s="232" t="e">
        <f>VLOOKUP(#REF!,#REF!,3,FALSE)</f>
        <v>#REF!</v>
      </c>
      <c r="O164" s="193" t="e">
        <f t="shared" si="27"/>
        <v>#REF!</v>
      </c>
    </row>
    <row r="165" spans="1:15" ht="20.25" hidden="1" customHeight="1" outlineLevel="1">
      <c r="A165" s="14"/>
      <c r="B165" s="14"/>
      <c r="C165" s="14"/>
      <c r="D165" s="14"/>
      <c r="E165" s="14"/>
      <c r="F165" s="14"/>
      <c r="G165" s="14"/>
      <c r="H165" s="14"/>
      <c r="I165" s="14"/>
      <c r="J165" s="14"/>
      <c r="K165" s="14"/>
      <c r="L165" s="14"/>
      <c r="M165" s="193"/>
      <c r="N165" s="193"/>
      <c r="O165" s="193" t="e">
        <f t="shared" si="27"/>
        <v>#REF!</v>
      </c>
    </row>
    <row r="166" spans="1:15" ht="20.25" hidden="1" customHeight="1" outlineLevel="1">
      <c r="A166" s="1646" t="e">
        <f>VLOOKUP(#REF!,#REF!,3,FALSE)</f>
        <v>#REF!</v>
      </c>
      <c r="B166" s="1646"/>
      <c r="C166" s="1646"/>
      <c r="D166" s="20"/>
      <c r="E166" s="15"/>
      <c r="F166" s="34"/>
      <c r="G166" s="21" t="e">
        <f t="shared" ref="G166:L166" si="41">SUM(G164:G165)</f>
        <v>#REF!</v>
      </c>
      <c r="H166" s="21" t="e">
        <f t="shared" si="41"/>
        <v>#REF!</v>
      </c>
      <c r="I166" s="21" t="e">
        <f t="shared" si="41"/>
        <v>#REF!</v>
      </c>
      <c r="J166" s="21" t="e">
        <f t="shared" si="41"/>
        <v>#REF!</v>
      </c>
      <c r="K166" s="21" t="e">
        <f t="shared" si="41"/>
        <v>#REF!</v>
      </c>
      <c r="L166" s="21" t="e">
        <f t="shared" si="41"/>
        <v>#REF!</v>
      </c>
      <c r="M166" s="193"/>
      <c r="N166" s="193"/>
      <c r="O166" s="193" t="e">
        <f t="shared" si="27"/>
        <v>#REF!</v>
      </c>
    </row>
    <row r="167" spans="1:15" ht="20.25" hidden="1" customHeight="1" outlineLevel="1">
      <c r="A167" s="1646" t="e">
        <f>VLOOKUP(#REF!,#REF!,3,FALSE)</f>
        <v>#REF!</v>
      </c>
      <c r="B167" s="1646"/>
      <c r="C167" s="1646"/>
      <c r="D167" s="20"/>
      <c r="E167" s="15"/>
      <c r="F167" s="34"/>
      <c r="G167" s="21"/>
      <c r="H167" s="15"/>
      <c r="I167" s="15"/>
      <c r="J167" s="15"/>
      <c r="K167" s="15"/>
      <c r="L167" s="15"/>
      <c r="M167" s="193"/>
      <c r="N167" s="193"/>
      <c r="O167" s="193" t="e">
        <f t="shared" si="27"/>
        <v>#REF!</v>
      </c>
    </row>
    <row r="168" spans="1:15" ht="20.25" hidden="1" customHeight="1" outlineLevel="1">
      <c r="A168" s="18"/>
      <c r="B168" s="33"/>
      <c r="C168" s="19"/>
      <c r="D168" s="29" t="e">
        <f>VLOOKUP(#REF!,#REF!,3,FALSE)</f>
        <v>#REF!</v>
      </c>
      <c r="E168" s="30" t="e">
        <f>#REF!</f>
        <v>#REF!</v>
      </c>
      <c r="F168" s="27" t="e">
        <f>VLOOKUP(#REF!,#REF!,3,FALSE)</f>
        <v>#REF!</v>
      </c>
      <c r="G168" s="30" t="e">
        <f>#REF!</f>
        <v>#REF!</v>
      </c>
      <c r="H168" s="30" t="e">
        <f>#REF!</f>
        <v>#REF!</v>
      </c>
      <c r="I168" s="30" t="e">
        <f>#REF!</f>
        <v>#REF!</v>
      </c>
      <c r="J168" s="30" t="e">
        <f>#REF!</f>
        <v>#REF!</v>
      </c>
      <c r="K168" s="30" t="e">
        <f>#REF!</f>
        <v>#REF!</v>
      </c>
      <c r="L168" s="30" t="e">
        <f>#REF!</f>
        <v>#REF!</v>
      </c>
      <c r="M168" s="231" t="e">
        <f>VLOOKUP(#REF!,#REF!,3,FALSE)</f>
        <v>#REF!</v>
      </c>
      <c r="N168" s="232" t="e">
        <f>VLOOKUP(#REF!,#REF!,3,FALSE)</f>
        <v>#REF!</v>
      </c>
      <c r="O168" s="193" t="e">
        <f t="shared" si="27"/>
        <v>#REF!</v>
      </c>
    </row>
    <row r="169" spans="1:15" ht="20.25" hidden="1" customHeight="1" outlineLevel="1">
      <c r="A169" s="159"/>
      <c r="B169" s="160"/>
      <c r="C169" s="161"/>
      <c r="D169" s="29"/>
      <c r="E169" s="30"/>
      <c r="F169" s="27"/>
      <c r="G169" s="37"/>
      <c r="H169" s="30"/>
      <c r="I169" s="30"/>
      <c r="J169" s="30"/>
      <c r="K169" s="30"/>
      <c r="L169" s="30"/>
      <c r="M169" s="193"/>
      <c r="N169" s="193"/>
      <c r="O169" s="193" t="e">
        <f t="shared" si="27"/>
        <v>#REF!</v>
      </c>
    </row>
    <row r="170" spans="1:15" ht="15.75" hidden="1" customHeight="1" outlineLevel="1">
      <c r="A170" s="1646" t="e">
        <f>VLOOKUP(#REF!,#REF!,3,FALSE)</f>
        <v>#REF!</v>
      </c>
      <c r="B170" s="1646"/>
      <c r="C170" s="1646"/>
      <c r="D170" s="35"/>
      <c r="E170" s="30"/>
      <c r="F170" s="36"/>
      <c r="G170" s="37" t="e">
        <f t="shared" ref="G170:L170" si="42">SUM(G168:G169)</f>
        <v>#REF!</v>
      </c>
      <c r="H170" s="37" t="e">
        <f t="shared" si="42"/>
        <v>#REF!</v>
      </c>
      <c r="I170" s="37" t="e">
        <f t="shared" si="42"/>
        <v>#REF!</v>
      </c>
      <c r="J170" s="37" t="e">
        <f t="shared" si="42"/>
        <v>#REF!</v>
      </c>
      <c r="K170" s="37" t="e">
        <f t="shared" si="42"/>
        <v>#REF!</v>
      </c>
      <c r="L170" s="37" t="e">
        <f t="shared" si="42"/>
        <v>#REF!</v>
      </c>
      <c r="M170" s="193"/>
      <c r="N170" s="193"/>
      <c r="O170" s="193" t="e">
        <f t="shared" si="27"/>
        <v>#REF!</v>
      </c>
    </row>
    <row r="171" spans="1:15" ht="23.25" hidden="1" customHeight="1" outlineLevel="1">
      <c r="A171" s="207"/>
      <c r="B171" s="155" t="e">
        <f>VLOOKUP(#REF!,#REF!,3,FALSE)</f>
        <v>#REF!</v>
      </c>
      <c r="C171" s="208" t="e">
        <f>A162</f>
        <v>#REF!</v>
      </c>
      <c r="D171" s="209"/>
      <c r="E171" s="210"/>
      <c r="F171" s="205"/>
      <c r="G171" s="152" t="e">
        <f t="shared" ref="G171:L171" si="43">G170+G166</f>
        <v>#REF!</v>
      </c>
      <c r="H171" s="152" t="e">
        <f t="shared" si="43"/>
        <v>#REF!</v>
      </c>
      <c r="I171" s="152" t="e">
        <f t="shared" si="43"/>
        <v>#REF!</v>
      </c>
      <c r="J171" s="152" t="e">
        <f t="shared" si="43"/>
        <v>#REF!</v>
      </c>
      <c r="K171" s="152" t="e">
        <f t="shared" si="43"/>
        <v>#REF!</v>
      </c>
      <c r="L171" s="152" t="e">
        <f t="shared" si="43"/>
        <v>#REF!</v>
      </c>
      <c r="M171" s="217"/>
      <c r="N171" s="206"/>
      <c r="O171" s="193" t="e">
        <f t="shared" si="27"/>
        <v>#REF!</v>
      </c>
    </row>
    <row r="172" spans="1:15" ht="18.75" hidden="1" customHeight="1" outlineLevel="1">
      <c r="A172" s="1657"/>
      <c r="B172" s="1658"/>
      <c r="C172" s="1658"/>
      <c r="D172" s="147"/>
      <c r="E172" s="225"/>
      <c r="F172" s="184"/>
      <c r="G172" s="149"/>
      <c r="H172" s="149"/>
      <c r="I172" s="149"/>
      <c r="J172" s="149"/>
      <c r="K172" s="149"/>
      <c r="L172" s="149"/>
      <c r="M172" s="141"/>
      <c r="N172" s="193"/>
      <c r="O172" s="193" t="e">
        <f t="shared" si="27"/>
        <v>#REF!</v>
      </c>
    </row>
    <row r="173" spans="1:15" ht="17.25" customHeight="1" collapsed="1">
      <c r="A173" s="1644" t="e">
        <f>VLOOKUP(#REF!,#REF!,3,FALSE)</f>
        <v>#REF!</v>
      </c>
      <c r="B173" s="1644"/>
      <c r="C173" s="1645"/>
      <c r="D173" s="185"/>
      <c r="E173" s="185"/>
      <c r="F173" s="185"/>
      <c r="G173" s="186" t="e">
        <f t="shared" ref="G173:L173" si="44">G182</f>
        <v>#REF!</v>
      </c>
      <c r="H173" s="186" t="e">
        <f t="shared" si="44"/>
        <v>#REF!</v>
      </c>
      <c r="I173" s="186" t="e">
        <f t="shared" si="44"/>
        <v>#REF!</v>
      </c>
      <c r="J173" s="186" t="e">
        <f t="shared" si="44"/>
        <v>#REF!</v>
      </c>
      <c r="K173" s="186" t="e">
        <f t="shared" si="44"/>
        <v>#REF!</v>
      </c>
      <c r="L173" s="186" t="e">
        <f t="shared" si="44"/>
        <v>#REF!</v>
      </c>
      <c r="M173" s="196"/>
      <c r="N173" s="193"/>
      <c r="O173" s="193" t="e">
        <f t="shared" si="27"/>
        <v>#REF!</v>
      </c>
    </row>
    <row r="174" spans="1:15" ht="17.25" hidden="1" customHeight="1" outlineLevel="1">
      <c r="A174" s="1646" t="e">
        <f>VLOOKUP(#REF!,#REF!,3,FALSE)</f>
        <v>#REF!</v>
      </c>
      <c r="B174" s="1646"/>
      <c r="C174" s="1646"/>
      <c r="D174" s="192"/>
      <c r="E174" s="192"/>
      <c r="F174" s="192"/>
      <c r="G174" s="192"/>
      <c r="H174" s="192"/>
      <c r="I174" s="192"/>
      <c r="J174" s="192"/>
      <c r="K174" s="192"/>
      <c r="L174" s="192"/>
      <c r="M174" s="216"/>
      <c r="N174" s="193"/>
      <c r="O174" s="193" t="e">
        <f t="shared" si="27"/>
        <v>#REF!</v>
      </c>
    </row>
    <row r="175" spans="1:15" ht="30.75" hidden="1" customHeight="1" outlineLevel="1">
      <c r="A175" s="145"/>
      <c r="B175" s="117" t="s">
        <v>280</v>
      </c>
      <c r="C175" s="65" t="s">
        <v>281</v>
      </c>
      <c r="D175" s="29" t="e">
        <f>VLOOKUP(#REF!,#REF!,3,FALSE)</f>
        <v>#REF!</v>
      </c>
      <c r="E175" s="30" t="e">
        <f>#REF!</f>
        <v>#REF!</v>
      </c>
      <c r="F175" s="27" t="e">
        <f>VLOOKUP(#REF!,#REF!,3,FALSE)</f>
        <v>#REF!</v>
      </c>
      <c r="G175" s="30" t="e">
        <f>#REF!</f>
        <v>#REF!</v>
      </c>
      <c r="H175" s="30" t="e">
        <f>#REF!</f>
        <v>#REF!</v>
      </c>
      <c r="I175" s="30" t="e">
        <f>#REF!</f>
        <v>#REF!</v>
      </c>
      <c r="J175" s="30" t="e">
        <f>#REF!</f>
        <v>#REF!</v>
      </c>
      <c r="K175" s="30" t="e">
        <f>#REF!</f>
        <v>#REF!</v>
      </c>
      <c r="L175" s="30" t="e">
        <f>#REF!</f>
        <v>#REF!</v>
      </c>
      <c r="M175" s="231" t="e">
        <f>VLOOKUP(#REF!,#REF!,3,FALSE)</f>
        <v>#REF!</v>
      </c>
      <c r="N175" s="232" t="e">
        <f>VLOOKUP(#REF!,#REF!,3,FALSE)</f>
        <v>#REF!</v>
      </c>
      <c r="O175" s="193" t="e">
        <f t="shared" si="27"/>
        <v>#REF!</v>
      </c>
    </row>
    <row r="176" spans="1:15" ht="21.75" hidden="1" customHeight="1" outlineLevel="1">
      <c r="A176" s="14"/>
      <c r="B176" s="14"/>
      <c r="C176" s="14"/>
      <c r="D176" s="14"/>
      <c r="E176" s="14"/>
      <c r="F176" s="14"/>
      <c r="G176" s="14"/>
      <c r="H176" s="14"/>
      <c r="I176" s="14"/>
      <c r="J176" s="14"/>
      <c r="K176" s="14"/>
      <c r="L176" s="14"/>
      <c r="M176" s="193"/>
      <c r="N176" s="193"/>
      <c r="O176" s="193" t="e">
        <f t="shared" si="27"/>
        <v>#REF!</v>
      </c>
    </row>
    <row r="177" spans="1:15" ht="21.75" hidden="1" customHeight="1" outlineLevel="1">
      <c r="A177" s="1646" t="e">
        <f>VLOOKUP(#REF!,#REF!,3,FALSE)</f>
        <v>#REF!</v>
      </c>
      <c r="B177" s="1646"/>
      <c r="C177" s="1646"/>
      <c r="D177" s="20"/>
      <c r="E177" s="15"/>
      <c r="F177" s="34"/>
      <c r="G177" s="21" t="e">
        <f t="shared" ref="G177:L177" si="45">SUM(G175:G176)</f>
        <v>#REF!</v>
      </c>
      <c r="H177" s="21" t="e">
        <f t="shared" si="45"/>
        <v>#REF!</v>
      </c>
      <c r="I177" s="21" t="e">
        <f t="shared" si="45"/>
        <v>#REF!</v>
      </c>
      <c r="J177" s="21" t="e">
        <f t="shared" si="45"/>
        <v>#REF!</v>
      </c>
      <c r="K177" s="21" t="e">
        <f t="shared" si="45"/>
        <v>#REF!</v>
      </c>
      <c r="L177" s="21" t="e">
        <f t="shared" si="45"/>
        <v>#REF!</v>
      </c>
      <c r="M177" s="193"/>
      <c r="N177" s="193"/>
      <c r="O177" s="193" t="e">
        <f t="shared" si="27"/>
        <v>#REF!</v>
      </c>
    </row>
    <row r="178" spans="1:15" ht="21.75" hidden="1" customHeight="1" outlineLevel="1">
      <c r="A178" s="1646" t="e">
        <f>VLOOKUP(#REF!,#REF!,3,FALSE)</f>
        <v>#REF!</v>
      </c>
      <c r="B178" s="1646"/>
      <c r="C178" s="1646"/>
      <c r="D178" s="20"/>
      <c r="E178" s="15"/>
      <c r="F178" s="34"/>
      <c r="G178" s="21"/>
      <c r="H178" s="15"/>
      <c r="I178" s="15"/>
      <c r="J178" s="15"/>
      <c r="K178" s="15"/>
      <c r="L178" s="15"/>
      <c r="M178" s="193"/>
      <c r="N178" s="193"/>
      <c r="O178" s="193" t="e">
        <f t="shared" si="27"/>
        <v>#REF!</v>
      </c>
    </row>
    <row r="179" spans="1:15" ht="21.75" hidden="1" customHeight="1" outlineLevel="1">
      <c r="A179" s="18"/>
      <c r="B179" s="33"/>
      <c r="C179" s="19"/>
      <c r="D179" s="29" t="e">
        <f>VLOOKUP(#REF!,#REF!,3,FALSE)</f>
        <v>#REF!</v>
      </c>
      <c r="E179" s="30" t="e">
        <f>#REF!</f>
        <v>#REF!</v>
      </c>
      <c r="F179" s="27" t="e">
        <f>VLOOKUP(#REF!,#REF!,3,FALSE)</f>
        <v>#REF!</v>
      </c>
      <c r="G179" s="30" t="e">
        <f>#REF!</f>
        <v>#REF!</v>
      </c>
      <c r="H179" s="30" t="e">
        <f>#REF!</f>
        <v>#REF!</v>
      </c>
      <c r="I179" s="30" t="e">
        <f>#REF!</f>
        <v>#REF!</v>
      </c>
      <c r="J179" s="30" t="e">
        <f>#REF!</f>
        <v>#REF!</v>
      </c>
      <c r="K179" s="30" t="e">
        <f>#REF!</f>
        <v>#REF!</v>
      </c>
      <c r="L179" s="30" t="e">
        <f>#REF!</f>
        <v>#REF!</v>
      </c>
      <c r="M179" s="231" t="e">
        <f>VLOOKUP(#REF!,#REF!,3,FALSE)</f>
        <v>#REF!</v>
      </c>
      <c r="N179" s="232" t="e">
        <f>VLOOKUP(#REF!,#REF!,3,FALSE)</f>
        <v>#REF!</v>
      </c>
      <c r="O179" s="193" t="e">
        <f t="shared" si="27"/>
        <v>#REF!</v>
      </c>
    </row>
    <row r="180" spans="1:15" ht="21.75" hidden="1" customHeight="1" outlineLevel="1">
      <c r="A180" s="159"/>
      <c r="B180" s="160"/>
      <c r="C180" s="161"/>
      <c r="D180" s="29"/>
      <c r="E180" s="30"/>
      <c r="F180" s="27"/>
      <c r="G180" s="37"/>
      <c r="H180" s="30"/>
      <c r="I180" s="30"/>
      <c r="J180" s="30"/>
      <c r="K180" s="30"/>
      <c r="L180" s="30"/>
      <c r="M180" s="193"/>
      <c r="N180" s="193"/>
      <c r="O180" s="193" t="e">
        <f t="shared" si="27"/>
        <v>#REF!</v>
      </c>
    </row>
    <row r="181" spans="1:15" ht="15.75" hidden="1" customHeight="1" outlineLevel="1">
      <c r="A181" s="1646" t="e">
        <f>VLOOKUP(#REF!,#REF!,3,FALSE)</f>
        <v>#REF!</v>
      </c>
      <c r="B181" s="1646"/>
      <c r="C181" s="1646"/>
      <c r="D181" s="35"/>
      <c r="E181" s="30"/>
      <c r="F181" s="36"/>
      <c r="G181" s="37" t="e">
        <f t="shared" ref="G181:L181" si="46">SUM(G179:G180)</f>
        <v>#REF!</v>
      </c>
      <c r="H181" s="37" t="e">
        <f t="shared" si="46"/>
        <v>#REF!</v>
      </c>
      <c r="I181" s="37" t="e">
        <f t="shared" si="46"/>
        <v>#REF!</v>
      </c>
      <c r="J181" s="37" t="e">
        <f t="shared" si="46"/>
        <v>#REF!</v>
      </c>
      <c r="K181" s="37" t="e">
        <f t="shared" si="46"/>
        <v>#REF!</v>
      </c>
      <c r="L181" s="37" t="e">
        <f t="shared" si="46"/>
        <v>#REF!</v>
      </c>
      <c r="M181" s="193"/>
      <c r="N181" s="193"/>
      <c r="O181" s="193" t="e">
        <f t="shared" si="27"/>
        <v>#REF!</v>
      </c>
    </row>
    <row r="182" spans="1:15" ht="23.25" hidden="1" customHeight="1" outlineLevel="1">
      <c r="A182" s="207"/>
      <c r="B182" s="155" t="e">
        <f>VLOOKUP(#REF!,#REF!,3,FALSE)</f>
        <v>#REF!</v>
      </c>
      <c r="C182" s="208" t="e">
        <f>A173</f>
        <v>#REF!</v>
      </c>
      <c r="D182" s="209"/>
      <c r="E182" s="210"/>
      <c r="F182" s="205"/>
      <c r="G182" s="152" t="e">
        <f t="shared" ref="G182:L182" si="47">G181+G177</f>
        <v>#REF!</v>
      </c>
      <c r="H182" s="152" t="e">
        <f t="shared" si="47"/>
        <v>#REF!</v>
      </c>
      <c r="I182" s="152" t="e">
        <f t="shared" si="47"/>
        <v>#REF!</v>
      </c>
      <c r="J182" s="152" t="e">
        <f t="shared" si="47"/>
        <v>#REF!</v>
      </c>
      <c r="K182" s="152" t="e">
        <f t="shared" si="47"/>
        <v>#REF!</v>
      </c>
      <c r="L182" s="152" t="e">
        <f t="shared" si="47"/>
        <v>#REF!</v>
      </c>
      <c r="M182" s="217"/>
      <c r="N182" s="206"/>
      <c r="O182" s="193" t="e">
        <f t="shared" si="27"/>
        <v>#REF!</v>
      </c>
    </row>
    <row r="183" spans="1:15" ht="18.75" hidden="1" customHeight="1" outlineLevel="1">
      <c r="A183" s="1657"/>
      <c r="B183" s="1658"/>
      <c r="C183" s="1658"/>
      <c r="D183" s="147"/>
      <c r="E183" s="225"/>
      <c r="F183" s="184"/>
      <c r="G183" s="149"/>
      <c r="H183" s="149"/>
      <c r="I183" s="149"/>
      <c r="J183" s="149"/>
      <c r="K183" s="149"/>
      <c r="L183" s="149"/>
      <c r="M183" s="141"/>
      <c r="N183" s="193"/>
      <c r="O183" s="193" t="e">
        <f t="shared" si="27"/>
        <v>#REF!</v>
      </c>
    </row>
    <row r="184" spans="1:15" ht="17.25" customHeight="1" collapsed="1">
      <c r="A184" s="1644" t="e">
        <f>VLOOKUP(#REF!,#REF!,3,FALSE)</f>
        <v>#REF!</v>
      </c>
      <c r="B184" s="1644"/>
      <c r="C184" s="1645"/>
      <c r="D184" s="185"/>
      <c r="E184" s="185"/>
      <c r="F184" s="185"/>
      <c r="G184" s="186" t="e">
        <f t="shared" ref="G184:L184" si="48">G193</f>
        <v>#REF!</v>
      </c>
      <c r="H184" s="186" t="e">
        <f t="shared" si="48"/>
        <v>#REF!</v>
      </c>
      <c r="I184" s="186" t="e">
        <f t="shared" si="48"/>
        <v>#REF!</v>
      </c>
      <c r="J184" s="186" t="e">
        <f t="shared" si="48"/>
        <v>#REF!</v>
      </c>
      <c r="K184" s="186" t="e">
        <f t="shared" si="48"/>
        <v>#REF!</v>
      </c>
      <c r="L184" s="186" t="e">
        <f t="shared" si="48"/>
        <v>#REF!</v>
      </c>
      <c r="M184" s="196"/>
      <c r="N184" s="193"/>
      <c r="O184" s="193" t="e">
        <f t="shared" si="27"/>
        <v>#REF!</v>
      </c>
    </row>
    <row r="185" spans="1:15" ht="17.25" hidden="1" customHeight="1" outlineLevel="1">
      <c r="A185" s="1646" t="e">
        <f>VLOOKUP(#REF!,#REF!,3,FALSE)</f>
        <v>#REF!</v>
      </c>
      <c r="B185" s="1646"/>
      <c r="C185" s="1646"/>
      <c r="D185" s="192"/>
      <c r="E185" s="192"/>
      <c r="F185" s="192"/>
      <c r="G185" s="192"/>
      <c r="H185" s="192"/>
      <c r="I185" s="192"/>
      <c r="J185" s="192"/>
      <c r="K185" s="192"/>
      <c r="L185" s="192"/>
      <c r="M185" s="216"/>
      <c r="N185" s="193"/>
      <c r="O185" s="193" t="e">
        <f t="shared" si="27"/>
        <v>#REF!</v>
      </c>
    </row>
    <row r="186" spans="1:15" ht="30.75" hidden="1" customHeight="1" outlineLevel="1">
      <c r="A186" s="145"/>
      <c r="B186" s="117" t="s">
        <v>280</v>
      </c>
      <c r="C186" s="65" t="s">
        <v>281</v>
      </c>
      <c r="D186" s="29" t="e">
        <f>VLOOKUP(#REF!,#REF!,3,FALSE)</f>
        <v>#REF!</v>
      </c>
      <c r="E186" s="30" t="e">
        <f>#REF!</f>
        <v>#REF!</v>
      </c>
      <c r="F186" s="27" t="e">
        <f>VLOOKUP(#REF!,#REF!,3,FALSE)</f>
        <v>#REF!</v>
      </c>
      <c r="G186" s="30" t="e">
        <f>#REF!</f>
        <v>#REF!</v>
      </c>
      <c r="H186" s="30" t="e">
        <f>#REF!</f>
        <v>#REF!</v>
      </c>
      <c r="I186" s="30" t="e">
        <f>#REF!</f>
        <v>#REF!</v>
      </c>
      <c r="J186" s="30" t="e">
        <f>#REF!</f>
        <v>#REF!</v>
      </c>
      <c r="K186" s="30" t="e">
        <f>#REF!</f>
        <v>#REF!</v>
      </c>
      <c r="L186" s="30" t="e">
        <f>#REF!</f>
        <v>#REF!</v>
      </c>
      <c r="M186" s="231" t="e">
        <f>VLOOKUP(#REF!,#REF!,3,FALSE)</f>
        <v>#REF!</v>
      </c>
      <c r="N186" s="232" t="e">
        <f>VLOOKUP(#REF!,#REF!,3,FALSE)</f>
        <v>#REF!</v>
      </c>
      <c r="O186" s="193" t="e">
        <f t="shared" si="27"/>
        <v>#REF!</v>
      </c>
    </row>
    <row r="187" spans="1:15" ht="21.75" hidden="1" customHeight="1" outlineLevel="1">
      <c r="A187" s="14"/>
      <c r="B187" s="14"/>
      <c r="C187" s="14"/>
      <c r="D187" s="14"/>
      <c r="E187" s="14"/>
      <c r="F187" s="14"/>
      <c r="G187" s="14"/>
      <c r="H187" s="14"/>
      <c r="I187" s="14"/>
      <c r="J187" s="14"/>
      <c r="K187" s="14"/>
      <c r="L187" s="14"/>
      <c r="M187" s="193"/>
      <c r="N187" s="193"/>
      <c r="O187" s="193" t="e">
        <f t="shared" si="27"/>
        <v>#REF!</v>
      </c>
    </row>
    <row r="188" spans="1:15" ht="21.75" hidden="1" customHeight="1" outlineLevel="1">
      <c r="A188" s="1646" t="e">
        <f>VLOOKUP(#REF!,#REF!,3,FALSE)</f>
        <v>#REF!</v>
      </c>
      <c r="B188" s="1646"/>
      <c r="C188" s="1646"/>
      <c r="D188" s="20"/>
      <c r="E188" s="15"/>
      <c r="F188" s="34"/>
      <c r="G188" s="21" t="e">
        <f t="shared" ref="G188:L188" si="49">SUM(G186:G187)</f>
        <v>#REF!</v>
      </c>
      <c r="H188" s="21" t="e">
        <f t="shared" si="49"/>
        <v>#REF!</v>
      </c>
      <c r="I188" s="21" t="e">
        <f t="shared" si="49"/>
        <v>#REF!</v>
      </c>
      <c r="J188" s="21" t="e">
        <f t="shared" si="49"/>
        <v>#REF!</v>
      </c>
      <c r="K188" s="21" t="e">
        <f t="shared" si="49"/>
        <v>#REF!</v>
      </c>
      <c r="L188" s="21" t="e">
        <f t="shared" si="49"/>
        <v>#REF!</v>
      </c>
      <c r="M188" s="193"/>
      <c r="N188" s="193"/>
      <c r="O188" s="193" t="e">
        <f t="shared" si="27"/>
        <v>#REF!</v>
      </c>
    </row>
    <row r="189" spans="1:15" ht="21.75" hidden="1" customHeight="1" outlineLevel="1">
      <c r="A189" s="1646" t="e">
        <f>VLOOKUP(#REF!,#REF!,3,FALSE)</f>
        <v>#REF!</v>
      </c>
      <c r="B189" s="1646"/>
      <c r="C189" s="1646"/>
      <c r="D189" s="20"/>
      <c r="E189" s="15"/>
      <c r="F189" s="34"/>
      <c r="G189" s="21"/>
      <c r="H189" s="15"/>
      <c r="I189" s="15"/>
      <c r="J189" s="15"/>
      <c r="K189" s="15"/>
      <c r="L189" s="15"/>
      <c r="M189" s="193"/>
      <c r="N189" s="193"/>
      <c r="O189" s="193" t="e">
        <f t="shared" si="27"/>
        <v>#REF!</v>
      </c>
    </row>
    <row r="190" spans="1:15" ht="21.75" hidden="1" customHeight="1" outlineLevel="1">
      <c r="A190" s="18"/>
      <c r="B190" s="33"/>
      <c r="C190" s="19"/>
      <c r="D190" s="29" t="e">
        <f>VLOOKUP(#REF!,#REF!,3,FALSE)</f>
        <v>#REF!</v>
      </c>
      <c r="E190" s="30" t="e">
        <f>#REF!</f>
        <v>#REF!</v>
      </c>
      <c r="F190" s="27" t="e">
        <f>VLOOKUP(#REF!,#REF!,3,FALSE)</f>
        <v>#REF!</v>
      </c>
      <c r="G190" s="30" t="e">
        <f>#REF!</f>
        <v>#REF!</v>
      </c>
      <c r="H190" s="30" t="e">
        <f>#REF!</f>
        <v>#REF!</v>
      </c>
      <c r="I190" s="30" t="e">
        <f>#REF!</f>
        <v>#REF!</v>
      </c>
      <c r="J190" s="30" t="e">
        <f>#REF!</f>
        <v>#REF!</v>
      </c>
      <c r="K190" s="30" t="e">
        <f>#REF!</f>
        <v>#REF!</v>
      </c>
      <c r="L190" s="30" t="e">
        <f>#REF!</f>
        <v>#REF!</v>
      </c>
      <c r="M190" s="231" t="e">
        <f>VLOOKUP(#REF!,#REF!,3,FALSE)</f>
        <v>#REF!</v>
      </c>
      <c r="N190" s="232" t="e">
        <f>VLOOKUP(#REF!,#REF!,3,FALSE)</f>
        <v>#REF!</v>
      </c>
      <c r="O190" s="193" t="e">
        <f t="shared" si="27"/>
        <v>#REF!</v>
      </c>
    </row>
    <row r="191" spans="1:15" ht="21.75" hidden="1" customHeight="1" outlineLevel="1">
      <c r="A191" s="159"/>
      <c r="B191" s="160"/>
      <c r="C191" s="161"/>
      <c r="D191" s="29"/>
      <c r="E191" s="30"/>
      <c r="F191" s="27"/>
      <c r="G191" s="37"/>
      <c r="H191" s="30"/>
      <c r="I191" s="30"/>
      <c r="J191" s="30"/>
      <c r="K191" s="30"/>
      <c r="L191" s="30"/>
      <c r="M191" s="193"/>
      <c r="N191" s="193"/>
      <c r="O191" s="193" t="e">
        <f t="shared" si="27"/>
        <v>#REF!</v>
      </c>
    </row>
    <row r="192" spans="1:15" ht="21.75" hidden="1" customHeight="1" outlineLevel="1">
      <c r="A192" s="1646" t="e">
        <f>VLOOKUP(#REF!,#REF!,3,FALSE)</f>
        <v>#REF!</v>
      </c>
      <c r="B192" s="1646"/>
      <c r="C192" s="1646"/>
      <c r="D192" s="35"/>
      <c r="E192" s="30"/>
      <c r="F192" s="36"/>
      <c r="G192" s="37" t="e">
        <f t="shared" ref="G192:L192" si="50">SUM(G190:G191)</f>
        <v>#REF!</v>
      </c>
      <c r="H192" s="37" t="e">
        <f t="shared" si="50"/>
        <v>#REF!</v>
      </c>
      <c r="I192" s="37" t="e">
        <f t="shared" si="50"/>
        <v>#REF!</v>
      </c>
      <c r="J192" s="37" t="e">
        <f t="shared" si="50"/>
        <v>#REF!</v>
      </c>
      <c r="K192" s="37" t="e">
        <f t="shared" si="50"/>
        <v>#REF!</v>
      </c>
      <c r="L192" s="37" t="e">
        <f t="shared" si="50"/>
        <v>#REF!</v>
      </c>
      <c r="M192" s="193"/>
      <c r="N192" s="193"/>
      <c r="O192" s="193" t="e">
        <f t="shared" ref="O192:O216" si="51">IF(B192=$B$23,1,0)</f>
        <v>#REF!</v>
      </c>
    </row>
    <row r="193" spans="1:15" ht="23.25" hidden="1" customHeight="1" outlineLevel="1">
      <c r="A193" s="207"/>
      <c r="B193" s="155" t="e">
        <f>VLOOKUP(#REF!,#REF!,3,FALSE)</f>
        <v>#REF!</v>
      </c>
      <c r="C193" s="208" t="e">
        <f>A184</f>
        <v>#REF!</v>
      </c>
      <c r="D193" s="209"/>
      <c r="E193" s="210"/>
      <c r="F193" s="205"/>
      <c r="G193" s="152" t="e">
        <f t="shared" ref="G193:L193" si="52">G192+G188</f>
        <v>#REF!</v>
      </c>
      <c r="H193" s="152" t="e">
        <f t="shared" si="52"/>
        <v>#REF!</v>
      </c>
      <c r="I193" s="152" t="e">
        <f t="shared" si="52"/>
        <v>#REF!</v>
      </c>
      <c r="J193" s="152" t="e">
        <f t="shared" si="52"/>
        <v>#REF!</v>
      </c>
      <c r="K193" s="152" t="e">
        <f t="shared" si="52"/>
        <v>#REF!</v>
      </c>
      <c r="L193" s="152" t="e">
        <f t="shared" si="52"/>
        <v>#REF!</v>
      </c>
      <c r="M193" s="217"/>
      <c r="N193" s="206"/>
      <c r="O193" s="193" t="e">
        <f t="shared" si="51"/>
        <v>#REF!</v>
      </c>
    </row>
    <row r="194" spans="1:15" ht="18.75" hidden="1" customHeight="1" outlineLevel="1">
      <c r="A194" s="183"/>
      <c r="B194" s="183"/>
      <c r="C194" s="183"/>
      <c r="D194" s="147"/>
      <c r="E194" s="225"/>
      <c r="F194" s="184"/>
      <c r="G194" s="149"/>
      <c r="H194" s="149"/>
      <c r="I194" s="149"/>
      <c r="J194" s="149"/>
      <c r="K194" s="149"/>
      <c r="L194" s="149"/>
      <c r="M194" s="141"/>
      <c r="N194" s="193"/>
      <c r="O194" s="193" t="e">
        <f t="shared" si="51"/>
        <v>#REF!</v>
      </c>
    </row>
    <row r="195" spans="1:15" ht="17.25" customHeight="1" collapsed="1">
      <c r="A195" s="1644" t="e">
        <f>VLOOKUP(#REF!,#REF!,3,FALSE)</f>
        <v>#REF!</v>
      </c>
      <c r="B195" s="1644"/>
      <c r="C195" s="1645"/>
      <c r="D195" s="185"/>
      <c r="E195" s="185"/>
      <c r="F195" s="185"/>
      <c r="G195" s="186" t="e">
        <f t="shared" ref="G195:L195" si="53">G204</f>
        <v>#REF!</v>
      </c>
      <c r="H195" s="186" t="e">
        <f t="shared" si="53"/>
        <v>#REF!</v>
      </c>
      <c r="I195" s="186" t="e">
        <f t="shared" si="53"/>
        <v>#REF!</v>
      </c>
      <c r="J195" s="186" t="e">
        <f t="shared" si="53"/>
        <v>#REF!</v>
      </c>
      <c r="K195" s="186" t="e">
        <f t="shared" si="53"/>
        <v>#REF!</v>
      </c>
      <c r="L195" s="186" t="e">
        <f t="shared" si="53"/>
        <v>#REF!</v>
      </c>
      <c r="M195" s="196"/>
      <c r="N195" s="193"/>
      <c r="O195" s="193" t="e">
        <f t="shared" si="51"/>
        <v>#REF!</v>
      </c>
    </row>
    <row r="196" spans="1:15" ht="17.25" hidden="1" customHeight="1" outlineLevel="1">
      <c r="A196" s="1646" t="e">
        <f>VLOOKUP(#REF!,#REF!,3,FALSE)</f>
        <v>#REF!</v>
      </c>
      <c r="B196" s="1646"/>
      <c r="C196" s="1646"/>
      <c r="D196" s="192"/>
      <c r="E196" s="192"/>
      <c r="F196" s="192"/>
      <c r="G196" s="192"/>
      <c r="H196" s="192"/>
      <c r="I196" s="192"/>
      <c r="J196" s="192"/>
      <c r="K196" s="192"/>
      <c r="L196" s="192"/>
      <c r="M196" s="216"/>
      <c r="N196" s="193"/>
      <c r="O196" s="193" t="e">
        <f t="shared" si="51"/>
        <v>#REF!</v>
      </c>
    </row>
    <row r="197" spans="1:15" ht="30.75" hidden="1" customHeight="1" outlineLevel="1">
      <c r="A197" s="145"/>
      <c r="B197" s="117" t="s">
        <v>280</v>
      </c>
      <c r="C197" s="65" t="s">
        <v>281</v>
      </c>
      <c r="D197" s="29" t="e">
        <f>VLOOKUP(#REF!,#REF!,3,FALSE)</f>
        <v>#REF!</v>
      </c>
      <c r="E197" s="30" t="e">
        <f>#REF!</f>
        <v>#REF!</v>
      </c>
      <c r="F197" s="27" t="e">
        <f>VLOOKUP(#REF!,#REF!,3,FALSE)</f>
        <v>#REF!</v>
      </c>
      <c r="G197" s="30" t="e">
        <f>#REF!</f>
        <v>#REF!</v>
      </c>
      <c r="H197" s="30" t="e">
        <f>#REF!</f>
        <v>#REF!</v>
      </c>
      <c r="I197" s="30" t="e">
        <f>#REF!</f>
        <v>#REF!</v>
      </c>
      <c r="J197" s="30" t="e">
        <f>#REF!</f>
        <v>#REF!</v>
      </c>
      <c r="K197" s="30" t="e">
        <f>#REF!</f>
        <v>#REF!</v>
      </c>
      <c r="L197" s="30" t="e">
        <f>#REF!</f>
        <v>#REF!</v>
      </c>
      <c r="M197" s="231" t="e">
        <f>VLOOKUP(#REF!,#REF!,3,FALSE)</f>
        <v>#REF!</v>
      </c>
      <c r="N197" s="232" t="e">
        <f>VLOOKUP(#REF!,#REF!,3,FALSE)</f>
        <v>#REF!</v>
      </c>
      <c r="O197" s="193" t="e">
        <f t="shared" si="51"/>
        <v>#REF!</v>
      </c>
    </row>
    <row r="198" spans="1:15" ht="17.25" hidden="1" customHeight="1" outlineLevel="1">
      <c r="A198" s="14"/>
      <c r="B198" s="14"/>
      <c r="C198" s="14"/>
      <c r="D198" s="14"/>
      <c r="E198" s="14"/>
      <c r="F198" s="14"/>
      <c r="G198" s="14"/>
      <c r="H198" s="14"/>
      <c r="I198" s="14"/>
      <c r="J198" s="14"/>
      <c r="K198" s="14"/>
      <c r="L198" s="14"/>
      <c r="M198" s="193"/>
      <c r="N198" s="193"/>
      <c r="O198" s="193" t="e">
        <f t="shared" si="51"/>
        <v>#REF!</v>
      </c>
    </row>
    <row r="199" spans="1:15" ht="17.25" hidden="1" customHeight="1" outlineLevel="1">
      <c r="A199" s="1646" t="e">
        <f>VLOOKUP(#REF!,#REF!,3,FALSE)</f>
        <v>#REF!</v>
      </c>
      <c r="B199" s="1646"/>
      <c r="C199" s="1646"/>
      <c r="D199" s="20"/>
      <c r="E199" s="15"/>
      <c r="F199" s="34"/>
      <c r="G199" s="21" t="e">
        <f t="shared" ref="G199:L199" si="54">SUM(G197:G198)</f>
        <v>#REF!</v>
      </c>
      <c r="H199" s="21" t="e">
        <f t="shared" si="54"/>
        <v>#REF!</v>
      </c>
      <c r="I199" s="21" t="e">
        <f t="shared" si="54"/>
        <v>#REF!</v>
      </c>
      <c r="J199" s="21" t="e">
        <f t="shared" si="54"/>
        <v>#REF!</v>
      </c>
      <c r="K199" s="21" t="e">
        <f t="shared" si="54"/>
        <v>#REF!</v>
      </c>
      <c r="L199" s="21" t="e">
        <f t="shared" si="54"/>
        <v>#REF!</v>
      </c>
      <c r="M199" s="193"/>
      <c r="N199" s="193"/>
      <c r="O199" s="193" t="e">
        <f t="shared" si="51"/>
        <v>#REF!</v>
      </c>
    </row>
    <row r="200" spans="1:15" ht="17.25" hidden="1" customHeight="1" outlineLevel="1">
      <c r="A200" s="1646" t="e">
        <f>VLOOKUP(#REF!,#REF!,3,FALSE)</f>
        <v>#REF!</v>
      </c>
      <c r="B200" s="1646"/>
      <c r="C200" s="1646"/>
      <c r="D200" s="20"/>
      <c r="E200" s="15"/>
      <c r="F200" s="34"/>
      <c r="G200" s="21"/>
      <c r="H200" s="15"/>
      <c r="I200" s="15"/>
      <c r="J200" s="15"/>
      <c r="K200" s="15"/>
      <c r="L200" s="15"/>
      <c r="M200" s="193"/>
      <c r="N200" s="193"/>
      <c r="O200" s="193" t="e">
        <f t="shared" si="51"/>
        <v>#REF!</v>
      </c>
    </row>
    <row r="201" spans="1:15" ht="17.25" hidden="1" customHeight="1" outlineLevel="1">
      <c r="A201" s="18"/>
      <c r="B201" s="33"/>
      <c r="C201" s="19"/>
      <c r="D201" s="29" t="e">
        <f>VLOOKUP(#REF!,#REF!,3,FALSE)</f>
        <v>#REF!</v>
      </c>
      <c r="E201" s="30" t="e">
        <f>#REF!</f>
        <v>#REF!</v>
      </c>
      <c r="F201" s="27" t="e">
        <f>VLOOKUP(#REF!,#REF!,3,FALSE)</f>
        <v>#REF!</v>
      </c>
      <c r="G201" s="30" t="e">
        <f>#REF!</f>
        <v>#REF!</v>
      </c>
      <c r="H201" s="30" t="e">
        <f>#REF!</f>
        <v>#REF!</v>
      </c>
      <c r="I201" s="30" t="e">
        <f>#REF!</f>
        <v>#REF!</v>
      </c>
      <c r="J201" s="30" t="e">
        <f>#REF!</f>
        <v>#REF!</v>
      </c>
      <c r="K201" s="30" t="e">
        <f>#REF!</f>
        <v>#REF!</v>
      </c>
      <c r="L201" s="30" t="e">
        <f>#REF!</f>
        <v>#REF!</v>
      </c>
      <c r="M201" s="231" t="e">
        <f>VLOOKUP(#REF!,#REF!,3,FALSE)</f>
        <v>#REF!</v>
      </c>
      <c r="N201" s="232" t="e">
        <f>VLOOKUP(#REF!,#REF!,3,FALSE)</f>
        <v>#REF!</v>
      </c>
      <c r="O201" s="193" t="e">
        <f t="shared" si="51"/>
        <v>#REF!</v>
      </c>
    </row>
    <row r="202" spans="1:15" ht="17.25" hidden="1" customHeight="1" outlineLevel="1">
      <c r="A202" s="159"/>
      <c r="B202" s="160"/>
      <c r="C202" s="161"/>
      <c r="D202" s="29"/>
      <c r="E202" s="30"/>
      <c r="F202" s="27"/>
      <c r="G202" s="37"/>
      <c r="H202" s="30"/>
      <c r="I202" s="30"/>
      <c r="J202" s="30"/>
      <c r="K202" s="30"/>
      <c r="L202" s="30"/>
      <c r="M202" s="193"/>
      <c r="N202" s="193"/>
      <c r="O202" s="193" t="e">
        <f t="shared" si="51"/>
        <v>#REF!</v>
      </c>
    </row>
    <row r="203" spans="1:15" ht="17.25" hidden="1" customHeight="1" outlineLevel="1">
      <c r="A203" s="1646" t="e">
        <f>VLOOKUP(#REF!,#REF!,3,FALSE)</f>
        <v>#REF!</v>
      </c>
      <c r="B203" s="1646"/>
      <c r="C203" s="1646"/>
      <c r="D203" s="35"/>
      <c r="E203" s="30"/>
      <c r="F203" s="36"/>
      <c r="G203" s="37" t="e">
        <f t="shared" ref="G203:L203" si="55">SUM(G201:G202)</f>
        <v>#REF!</v>
      </c>
      <c r="H203" s="37" t="e">
        <f t="shared" si="55"/>
        <v>#REF!</v>
      </c>
      <c r="I203" s="37" t="e">
        <f t="shared" si="55"/>
        <v>#REF!</v>
      </c>
      <c r="J203" s="37" t="e">
        <f t="shared" si="55"/>
        <v>#REF!</v>
      </c>
      <c r="K203" s="37" t="e">
        <f t="shared" si="55"/>
        <v>#REF!</v>
      </c>
      <c r="L203" s="37" t="e">
        <f t="shared" si="55"/>
        <v>#REF!</v>
      </c>
      <c r="M203" s="193"/>
      <c r="N203" s="193"/>
      <c r="O203" s="193" t="e">
        <f t="shared" si="51"/>
        <v>#REF!</v>
      </c>
    </row>
    <row r="204" spans="1:15" ht="23.25" hidden="1" customHeight="1" outlineLevel="1">
      <c r="A204" s="207"/>
      <c r="B204" s="155" t="e">
        <f>VLOOKUP(#REF!,#REF!,3,FALSE)</f>
        <v>#REF!</v>
      </c>
      <c r="C204" s="208" t="e">
        <f>A195</f>
        <v>#REF!</v>
      </c>
      <c r="D204" s="209"/>
      <c r="E204" s="210"/>
      <c r="F204" s="205"/>
      <c r="G204" s="152" t="e">
        <f t="shared" ref="G204:L204" si="56">G203+G199</f>
        <v>#REF!</v>
      </c>
      <c r="H204" s="152" t="e">
        <f t="shared" si="56"/>
        <v>#REF!</v>
      </c>
      <c r="I204" s="152" t="e">
        <f t="shared" si="56"/>
        <v>#REF!</v>
      </c>
      <c r="J204" s="152" t="e">
        <f t="shared" si="56"/>
        <v>#REF!</v>
      </c>
      <c r="K204" s="152" t="e">
        <f t="shared" si="56"/>
        <v>#REF!</v>
      </c>
      <c r="L204" s="152" t="e">
        <f t="shared" si="56"/>
        <v>#REF!</v>
      </c>
      <c r="M204" s="217"/>
      <c r="N204" s="206"/>
      <c r="O204" s="193" t="e">
        <f t="shared" si="51"/>
        <v>#REF!</v>
      </c>
    </row>
    <row r="205" spans="1:15" ht="18.75" hidden="1" customHeight="1" outlineLevel="1">
      <c r="A205" s="183"/>
      <c r="B205" s="183"/>
      <c r="C205" s="183"/>
      <c r="D205" s="147"/>
      <c r="E205" s="225"/>
      <c r="F205" s="184"/>
      <c r="G205" s="149"/>
      <c r="H205" s="149"/>
      <c r="I205" s="149"/>
      <c r="J205" s="149"/>
      <c r="K205" s="149"/>
      <c r="L205" s="149"/>
      <c r="M205" s="141"/>
      <c r="N205" s="193"/>
      <c r="O205" s="193" t="e">
        <f t="shared" si="51"/>
        <v>#REF!</v>
      </c>
    </row>
    <row r="206" spans="1:15" ht="17.25" customHeight="1" collapsed="1">
      <c r="A206" s="1644" t="e">
        <f>VLOOKUP(#REF!,#REF!,3,FALSE)</f>
        <v>#REF!</v>
      </c>
      <c r="B206" s="1644"/>
      <c r="C206" s="1645"/>
      <c r="D206" s="185"/>
      <c r="E206" s="185"/>
      <c r="F206" s="185"/>
      <c r="G206" s="186" t="e">
        <f t="shared" ref="G206:L206" si="57">G215</f>
        <v>#REF!</v>
      </c>
      <c r="H206" s="186" t="e">
        <f t="shared" si="57"/>
        <v>#REF!</v>
      </c>
      <c r="I206" s="186" t="e">
        <f t="shared" si="57"/>
        <v>#REF!</v>
      </c>
      <c r="J206" s="186" t="e">
        <f t="shared" si="57"/>
        <v>#REF!</v>
      </c>
      <c r="K206" s="186" t="e">
        <f t="shared" si="57"/>
        <v>#REF!</v>
      </c>
      <c r="L206" s="186" t="e">
        <f t="shared" si="57"/>
        <v>#REF!</v>
      </c>
      <c r="M206" s="196"/>
      <c r="N206" s="193"/>
      <c r="O206" s="193" t="e">
        <f t="shared" si="51"/>
        <v>#REF!</v>
      </c>
    </row>
    <row r="207" spans="1:15" ht="17.25" hidden="1" customHeight="1" outlineLevel="1">
      <c r="A207" s="1646" t="e">
        <f>VLOOKUP(#REF!,#REF!,3,FALSE)</f>
        <v>#REF!</v>
      </c>
      <c r="B207" s="1646"/>
      <c r="C207" s="1646"/>
      <c r="D207" s="192"/>
      <c r="E207" s="192"/>
      <c r="F207" s="192"/>
      <c r="G207" s="192"/>
      <c r="H207" s="192"/>
      <c r="I207" s="192"/>
      <c r="J207" s="192"/>
      <c r="K207" s="192"/>
      <c r="L207" s="192"/>
      <c r="M207" s="216"/>
      <c r="N207" s="193"/>
      <c r="O207" s="193" t="e">
        <f t="shared" si="51"/>
        <v>#REF!</v>
      </c>
    </row>
    <row r="208" spans="1:15" ht="30.75" hidden="1" customHeight="1" outlineLevel="1">
      <c r="A208" s="145"/>
      <c r="B208" s="117" t="s">
        <v>280</v>
      </c>
      <c r="C208" s="65" t="s">
        <v>281</v>
      </c>
      <c r="D208" s="29" t="e">
        <f>VLOOKUP(#REF!,#REF!,3,FALSE)</f>
        <v>#REF!</v>
      </c>
      <c r="E208" s="30" t="e">
        <f>#REF!</f>
        <v>#REF!</v>
      </c>
      <c r="F208" s="27" t="e">
        <f>VLOOKUP(#REF!,#REF!,3,FALSE)</f>
        <v>#REF!</v>
      </c>
      <c r="G208" s="30" t="e">
        <f>#REF!</f>
        <v>#REF!</v>
      </c>
      <c r="H208" s="30" t="e">
        <f>#REF!</f>
        <v>#REF!</v>
      </c>
      <c r="I208" s="30" t="e">
        <f>#REF!</f>
        <v>#REF!</v>
      </c>
      <c r="J208" s="30" t="e">
        <f>#REF!</f>
        <v>#REF!</v>
      </c>
      <c r="K208" s="30" t="e">
        <f>#REF!</f>
        <v>#REF!</v>
      </c>
      <c r="L208" s="30" t="e">
        <f>#REF!</f>
        <v>#REF!</v>
      </c>
      <c r="M208" s="231" t="e">
        <f>VLOOKUP(#REF!,#REF!,3,FALSE)</f>
        <v>#REF!</v>
      </c>
      <c r="N208" s="232" t="e">
        <f>VLOOKUP(#REF!,#REF!,3,FALSE)</f>
        <v>#REF!</v>
      </c>
      <c r="O208" s="193" t="e">
        <f t="shared" si="51"/>
        <v>#REF!</v>
      </c>
    </row>
    <row r="209" spans="1:20" ht="24" hidden="1" customHeight="1" outlineLevel="1">
      <c r="A209" s="14"/>
      <c r="B209" s="14"/>
      <c r="C209" s="14"/>
      <c r="D209" s="14"/>
      <c r="E209" s="14"/>
      <c r="F209" s="14"/>
      <c r="G209" s="14"/>
      <c r="H209" s="14"/>
      <c r="I209" s="14"/>
      <c r="J209" s="14"/>
      <c r="K209" s="14"/>
      <c r="L209" s="14"/>
      <c r="M209" s="193"/>
      <c r="N209" s="193"/>
      <c r="O209" s="193" t="e">
        <f t="shared" si="51"/>
        <v>#REF!</v>
      </c>
    </row>
    <row r="210" spans="1:20" ht="24" hidden="1" customHeight="1" outlineLevel="1">
      <c r="A210" s="1646" t="e">
        <f>VLOOKUP(#REF!,#REF!,3,FALSE)</f>
        <v>#REF!</v>
      </c>
      <c r="B210" s="1646"/>
      <c r="C210" s="1646"/>
      <c r="D210" s="20"/>
      <c r="E210" s="15"/>
      <c r="F210" s="34"/>
      <c r="G210" s="21" t="e">
        <f t="shared" ref="G210:L210" si="58">SUM(G208:G209)</f>
        <v>#REF!</v>
      </c>
      <c r="H210" s="21" t="e">
        <f t="shared" si="58"/>
        <v>#REF!</v>
      </c>
      <c r="I210" s="21" t="e">
        <f t="shared" si="58"/>
        <v>#REF!</v>
      </c>
      <c r="J210" s="21" t="e">
        <f t="shared" si="58"/>
        <v>#REF!</v>
      </c>
      <c r="K210" s="21" t="e">
        <f t="shared" si="58"/>
        <v>#REF!</v>
      </c>
      <c r="L210" s="21" t="e">
        <f t="shared" si="58"/>
        <v>#REF!</v>
      </c>
      <c r="M210" s="193"/>
      <c r="N210" s="193"/>
      <c r="O210" s="193" t="e">
        <f t="shared" si="51"/>
        <v>#REF!</v>
      </c>
    </row>
    <row r="211" spans="1:20" ht="24" hidden="1" customHeight="1" outlineLevel="1">
      <c r="A211" s="1646" t="e">
        <f>VLOOKUP(#REF!,#REF!,3,FALSE)</f>
        <v>#REF!</v>
      </c>
      <c r="B211" s="1646"/>
      <c r="C211" s="1646"/>
      <c r="D211" s="20"/>
      <c r="E211" s="15"/>
      <c r="F211" s="34"/>
      <c r="G211" s="21"/>
      <c r="H211" s="15"/>
      <c r="I211" s="15"/>
      <c r="J211" s="15"/>
      <c r="K211" s="15"/>
      <c r="L211" s="15"/>
      <c r="M211" s="193"/>
      <c r="N211" s="193"/>
      <c r="O211" s="193" t="e">
        <f t="shared" si="51"/>
        <v>#REF!</v>
      </c>
    </row>
    <row r="212" spans="1:20" ht="24" hidden="1" customHeight="1" outlineLevel="1">
      <c r="A212" s="18"/>
      <c r="B212" s="33"/>
      <c r="C212" s="19"/>
      <c r="D212" s="29" t="e">
        <f>VLOOKUP(#REF!,#REF!,3,FALSE)</f>
        <v>#REF!</v>
      </c>
      <c r="E212" s="30" t="e">
        <f>#REF!</f>
        <v>#REF!</v>
      </c>
      <c r="F212" s="27" t="e">
        <f>VLOOKUP(#REF!,#REF!,3,FALSE)</f>
        <v>#REF!</v>
      </c>
      <c r="G212" s="30" t="e">
        <f>#REF!</f>
        <v>#REF!</v>
      </c>
      <c r="H212" s="30" t="e">
        <f>#REF!</f>
        <v>#REF!</v>
      </c>
      <c r="I212" s="30" t="e">
        <f>#REF!</f>
        <v>#REF!</v>
      </c>
      <c r="J212" s="30" t="e">
        <f>#REF!</f>
        <v>#REF!</v>
      </c>
      <c r="K212" s="30" t="e">
        <f>#REF!</f>
        <v>#REF!</v>
      </c>
      <c r="L212" s="30" t="e">
        <f>#REF!</f>
        <v>#REF!</v>
      </c>
      <c r="M212" s="231" t="e">
        <f>VLOOKUP(#REF!,#REF!,3,FALSE)</f>
        <v>#REF!</v>
      </c>
      <c r="N212" s="232" t="e">
        <f>VLOOKUP(#REF!,#REF!,3,FALSE)</f>
        <v>#REF!</v>
      </c>
      <c r="O212" s="193" t="e">
        <f t="shared" si="51"/>
        <v>#REF!</v>
      </c>
    </row>
    <row r="213" spans="1:20" ht="24" hidden="1" customHeight="1" outlineLevel="1">
      <c r="A213" s="159"/>
      <c r="B213" s="160"/>
      <c r="C213" s="161"/>
      <c r="D213" s="29"/>
      <c r="E213" s="30"/>
      <c r="F213" s="27"/>
      <c r="G213" s="37"/>
      <c r="H213" s="30"/>
      <c r="I213" s="30"/>
      <c r="J213" s="30"/>
      <c r="K213" s="30"/>
      <c r="L213" s="30"/>
      <c r="M213" s="193"/>
      <c r="N213" s="193"/>
      <c r="O213" s="193" t="e">
        <f t="shared" si="51"/>
        <v>#REF!</v>
      </c>
    </row>
    <row r="214" spans="1:20" ht="15.75" hidden="1" customHeight="1" outlineLevel="1">
      <c r="A214" s="1646" t="e">
        <f>VLOOKUP(#REF!,#REF!,3,FALSE)</f>
        <v>#REF!</v>
      </c>
      <c r="B214" s="1646"/>
      <c r="C214" s="1646"/>
      <c r="D214" s="35"/>
      <c r="E214" s="30"/>
      <c r="F214" s="36"/>
      <c r="G214" s="37" t="e">
        <f t="shared" ref="G214:L214" si="59">SUM(G212:G213)</f>
        <v>#REF!</v>
      </c>
      <c r="H214" s="37" t="e">
        <f t="shared" si="59"/>
        <v>#REF!</v>
      </c>
      <c r="I214" s="37" t="e">
        <f t="shared" si="59"/>
        <v>#REF!</v>
      </c>
      <c r="J214" s="37" t="e">
        <f t="shared" si="59"/>
        <v>#REF!</v>
      </c>
      <c r="K214" s="37" t="e">
        <f t="shared" si="59"/>
        <v>#REF!</v>
      </c>
      <c r="L214" s="37" t="e">
        <f t="shared" si="59"/>
        <v>#REF!</v>
      </c>
      <c r="M214" s="193"/>
      <c r="N214" s="193"/>
      <c r="O214" s="193" t="e">
        <f t="shared" si="51"/>
        <v>#REF!</v>
      </c>
    </row>
    <row r="215" spans="1:20" ht="23.25" hidden="1" customHeight="1" outlineLevel="1">
      <c r="A215" s="207"/>
      <c r="B215" s="155" t="e">
        <f>VLOOKUP(#REF!,#REF!,3,FALSE)</f>
        <v>#REF!</v>
      </c>
      <c r="C215" s="208" t="e">
        <f>A206</f>
        <v>#REF!</v>
      </c>
      <c r="D215" s="209"/>
      <c r="E215" s="210"/>
      <c r="F215" s="205"/>
      <c r="G215" s="152" t="e">
        <f t="shared" ref="G215:L215" si="60">G214+G210</f>
        <v>#REF!</v>
      </c>
      <c r="H215" s="152" t="e">
        <f t="shared" si="60"/>
        <v>#REF!</v>
      </c>
      <c r="I215" s="152" t="e">
        <f t="shared" si="60"/>
        <v>#REF!</v>
      </c>
      <c r="J215" s="152" t="e">
        <f t="shared" si="60"/>
        <v>#REF!</v>
      </c>
      <c r="K215" s="152" t="e">
        <f t="shared" si="60"/>
        <v>#REF!</v>
      </c>
      <c r="L215" s="152" t="e">
        <f t="shared" si="60"/>
        <v>#REF!</v>
      </c>
      <c r="M215" s="217"/>
      <c r="N215" s="206"/>
      <c r="O215" s="193" t="e">
        <f t="shared" si="51"/>
        <v>#REF!</v>
      </c>
    </row>
    <row r="216" spans="1:20" collapsed="1">
      <c r="A216" s="112"/>
      <c r="B216" s="13"/>
      <c r="C216" s="121"/>
      <c r="D216" s="114"/>
      <c r="E216" s="83"/>
      <c r="F216" s="78"/>
      <c r="G216" s="15"/>
      <c r="H216" s="61"/>
      <c r="I216" s="15"/>
      <c r="J216" s="15"/>
      <c r="K216" s="61"/>
      <c r="L216" s="15"/>
      <c r="M216" s="16"/>
      <c r="N216" s="193"/>
      <c r="O216" s="193" t="e">
        <f t="shared" si="51"/>
        <v>#REF!</v>
      </c>
    </row>
    <row r="217" spans="1:20" ht="15" customHeight="1">
      <c r="A217" s="1646" t="e">
        <f>VLOOKUP(#REF!,#REF!,3,FALSE)</f>
        <v>#REF!</v>
      </c>
      <c r="B217" s="1646"/>
      <c r="C217" s="1646"/>
      <c r="D217" s="187"/>
      <c r="E217" s="188"/>
      <c r="F217" s="189"/>
      <c r="G217" s="190" t="e">
        <f t="shared" ref="G217:L217" ca="1" si="61">SUMIF($O9:$O216,$O$23,G9:G206)</f>
        <v>#REF!</v>
      </c>
      <c r="H217" s="190" t="e">
        <f t="shared" ca="1" si="61"/>
        <v>#REF!</v>
      </c>
      <c r="I217" s="190" t="e">
        <f t="shared" ca="1" si="61"/>
        <v>#REF!</v>
      </c>
      <c r="J217" s="190" t="e">
        <f t="shared" ca="1" si="61"/>
        <v>#REF!</v>
      </c>
      <c r="K217" s="190" t="e">
        <f t="shared" ca="1" si="61"/>
        <v>#REF!</v>
      </c>
      <c r="L217" s="190" t="e">
        <f t="shared" ca="1" si="61"/>
        <v>#REF!</v>
      </c>
      <c r="M217" s="191"/>
      <c r="N217" s="191"/>
      <c r="O217" s="193"/>
      <c r="T217" s="17"/>
    </row>
    <row r="218" spans="1:20" ht="19.5" thickBot="1">
      <c r="A218" s="1646" t="e">
        <f>VLOOKUP(#REF!,#REF!,3,FALSE)</f>
        <v>#REF!</v>
      </c>
      <c r="B218" s="1646"/>
      <c r="C218" s="1646"/>
      <c r="D218" s="123"/>
      <c r="E218" s="124"/>
      <c r="F218" s="125"/>
      <c r="H218" s="126"/>
      <c r="I218" s="127" t="e">
        <f ca="1">I217/I219*100</f>
        <v>#REF!</v>
      </c>
      <c r="J218" s="127" t="e">
        <f ca="1">J217/J219*100</f>
        <v>#REF!</v>
      </c>
      <c r="K218" s="126" t="e">
        <f ca="1">K217/K219*100</f>
        <v>#REF!</v>
      </c>
      <c r="L218" s="127" t="e">
        <f ca="1">L217/L219*100</f>
        <v>#REF!</v>
      </c>
      <c r="M218" s="128"/>
      <c r="N218" s="179"/>
      <c r="O218" s="193"/>
    </row>
    <row r="219" spans="1:20" ht="34.5" customHeight="1">
      <c r="A219" s="129" t="s">
        <v>237</v>
      </c>
      <c r="B219" s="130"/>
      <c r="C219" s="130"/>
      <c r="D219" s="131"/>
      <c r="E219" s="132"/>
      <c r="F219" s="132"/>
      <c r="G219" s="133"/>
      <c r="H219" s="133"/>
      <c r="I219" s="134">
        <f>I221/I222</f>
        <v>6287.5</v>
      </c>
      <c r="J219" s="134">
        <f>J221/J222</f>
        <v>7086</v>
      </c>
      <c r="K219" s="134">
        <f>K221/K222</f>
        <v>8234.375</v>
      </c>
      <c r="L219" s="134">
        <f>L221/L222</f>
        <v>9633.0798479087462</v>
      </c>
      <c r="M219" s="135"/>
      <c r="N219" s="135"/>
      <c r="O219" s="3"/>
    </row>
    <row r="220" spans="1:20">
      <c r="A220" s="3"/>
      <c r="B220" s="224"/>
      <c r="C220" s="3"/>
      <c r="D220" s="4"/>
      <c r="E220" s="224"/>
      <c r="F220" s="224"/>
      <c r="G220" s="224"/>
      <c r="H220" s="224"/>
      <c r="I220" s="224"/>
      <c r="J220" s="224"/>
      <c r="K220" s="224"/>
      <c r="L220" s="224"/>
      <c r="M220" s="3"/>
      <c r="N220" s="3"/>
      <c r="O220" s="3"/>
    </row>
    <row r="221" spans="1:20">
      <c r="A221" s="3"/>
      <c r="B221" s="3" t="s">
        <v>238</v>
      </c>
      <c r="C221" s="3"/>
      <c r="D221" s="4"/>
      <c r="E221" s="224"/>
      <c r="F221" s="224"/>
      <c r="G221" s="1617" t="s">
        <v>239</v>
      </c>
      <c r="H221" s="1617"/>
      <c r="I221" s="136">
        <f>'[1]by creditors'!$I$119</f>
        <v>30180</v>
      </c>
      <c r="J221" s="136">
        <f>'[1]by creditors'!$J$119</f>
        <v>35430</v>
      </c>
      <c r="K221" s="136">
        <f>'[1]by creditors'!$K$119</f>
        <v>42160</v>
      </c>
      <c r="L221" s="136">
        <f>'[1]by creditors'!$L$119</f>
        <v>50670</v>
      </c>
      <c r="M221" s="3"/>
      <c r="N221" s="3"/>
      <c r="O221" s="3"/>
      <c r="P221" s="3"/>
      <c r="Q221" s="17"/>
    </row>
    <row r="222" spans="1:20">
      <c r="A222" s="3"/>
      <c r="B222" s="3"/>
      <c r="C222" s="3" t="s">
        <v>240</v>
      </c>
      <c r="D222" s="4"/>
      <c r="E222" s="224"/>
      <c r="F222" s="224"/>
      <c r="G222" s="1617" t="s">
        <v>241</v>
      </c>
      <c r="H222" s="1617"/>
      <c r="I222" s="137">
        <f>'[1]by creditors'!$I$120</f>
        <v>4.8</v>
      </c>
      <c r="J222" s="137">
        <v>5</v>
      </c>
      <c r="K222" s="137">
        <f>'[1]by creditors'!$K$120</f>
        <v>5.12</v>
      </c>
      <c r="L222" s="137">
        <f>'[1]by creditors'!$L$120</f>
        <v>5.26</v>
      </c>
      <c r="M222" s="3"/>
      <c r="N222" s="3">
        <v>595.22418544831532</v>
      </c>
      <c r="O222" s="3"/>
      <c r="P222" s="3"/>
      <c r="Q222" s="17"/>
    </row>
    <row r="223" spans="1:20">
      <c r="A223" s="3"/>
      <c r="B223" s="3"/>
      <c r="C223" s="3" t="s">
        <v>242</v>
      </c>
      <c r="D223" s="4"/>
      <c r="E223" s="224"/>
      <c r="F223" s="224"/>
      <c r="G223" s="222"/>
      <c r="H223" s="222"/>
      <c r="I223" s="137"/>
      <c r="J223" s="137"/>
      <c r="K223" s="137"/>
      <c r="L223" s="137"/>
      <c r="M223" s="3"/>
      <c r="N223" s="3"/>
      <c r="O223" s="3"/>
      <c r="P223" s="3"/>
      <c r="Q223" s="17"/>
    </row>
    <row r="224" spans="1:20" ht="20.25">
      <c r="A224" s="3"/>
      <c r="B224" s="138" t="s">
        <v>243</v>
      </c>
      <c r="C224" s="138"/>
      <c r="D224" s="4"/>
      <c r="E224" s="224"/>
      <c r="F224" s="139"/>
      <c r="G224" s="140"/>
      <c r="H224" s="139"/>
      <c r="I224" s="141"/>
      <c r="J224" s="142"/>
      <c r="K224" s="140"/>
      <c r="L224" s="141"/>
      <c r="M224" s="3"/>
      <c r="N224" s="3"/>
      <c r="O224" s="3"/>
      <c r="P224" s="3"/>
      <c r="Q224" s="17"/>
    </row>
    <row r="225" spans="1:17">
      <c r="A225" s="3"/>
      <c r="B225" s="138" t="s">
        <v>244</v>
      </c>
      <c r="C225" s="138"/>
      <c r="D225" s="4"/>
      <c r="E225" s="224"/>
      <c r="F225" s="139"/>
      <c r="G225" s="221" t="e">
        <f>#REF!+#REF!+#REF!+#REF!+#REF!+G127+G104+G74+G48+G36+G23</f>
        <v>#REF!</v>
      </c>
      <c r="H225" s="224"/>
      <c r="I225" s="139"/>
      <c r="J225" s="141"/>
      <c r="K225" s="141"/>
      <c r="L225" s="141"/>
      <c r="M225" s="3"/>
      <c r="N225" s="3"/>
      <c r="O225" s="3"/>
      <c r="P225" s="3"/>
      <c r="Q225" s="17"/>
    </row>
    <row r="226" spans="1:17">
      <c r="A226" s="3"/>
      <c r="B226" s="138" t="s">
        <v>245</v>
      </c>
      <c r="C226" s="139"/>
      <c r="D226" s="4"/>
      <c r="E226" s="224"/>
      <c r="F226" s="224"/>
      <c r="G226" s="224"/>
      <c r="H226" s="224"/>
      <c r="I226" s="224"/>
      <c r="J226" s="224"/>
      <c r="K226" s="143"/>
      <c r="L226" s="224"/>
      <c r="M226" s="3"/>
      <c r="N226" s="3"/>
      <c r="O226" s="3"/>
      <c r="P226" s="3"/>
      <c r="Q226" s="17"/>
    </row>
    <row r="227" spans="1:17" ht="29.25" customHeight="1">
      <c r="A227" s="3"/>
      <c r="B227" s="138" t="s">
        <v>246</v>
      </c>
      <c r="C227" s="139"/>
      <c r="D227" s="4"/>
      <c r="E227" s="224"/>
      <c r="F227" s="224"/>
      <c r="G227" s="1664"/>
      <c r="H227" s="1664"/>
      <c r="I227" s="1664"/>
      <c r="J227" s="141"/>
      <c r="K227" s="224"/>
      <c r="L227" s="224"/>
      <c r="M227" s="3"/>
      <c r="N227" s="3"/>
      <c r="O227" s="3"/>
      <c r="P227" s="3"/>
      <c r="Q227" s="17"/>
    </row>
    <row r="228" spans="1:17">
      <c r="A228" s="3"/>
      <c r="B228" s="138" t="s">
        <v>247</v>
      </c>
      <c r="C228" s="139"/>
      <c r="D228" s="4"/>
      <c r="E228" s="224"/>
      <c r="F228" s="224"/>
      <c r="G228" s="224"/>
      <c r="L228" s="224"/>
      <c r="M228" s="3"/>
      <c r="N228" s="3"/>
      <c r="O228" s="3"/>
      <c r="P228" s="3"/>
      <c r="Q228" s="17"/>
    </row>
    <row r="229" spans="1:17">
      <c r="A229" s="3"/>
      <c r="B229" s="3" t="s">
        <v>248</v>
      </c>
      <c r="C229" s="3"/>
      <c r="D229" s="4"/>
      <c r="E229" s="224"/>
      <c r="F229" s="224"/>
      <c r="G229" s="224"/>
      <c r="H229" s="224"/>
      <c r="I229" s="224"/>
      <c r="J229" s="224"/>
      <c r="K229" s="224"/>
      <c r="L229" s="224"/>
      <c r="M229" s="3"/>
      <c r="N229" s="3"/>
      <c r="O229" s="3"/>
      <c r="P229" s="3"/>
      <c r="Q229" s="17"/>
    </row>
    <row r="230" spans="1:17">
      <c r="B230" s="5" t="s">
        <v>249</v>
      </c>
      <c r="G230" s="94">
        <v>1345956</v>
      </c>
      <c r="J230" s="94">
        <v>151771</v>
      </c>
      <c r="K230" s="94">
        <v>144242</v>
      </c>
      <c r="L230" s="94">
        <v>113601</v>
      </c>
      <c r="O230" s="3"/>
      <c r="Q230" s="17"/>
    </row>
    <row r="231" spans="1:17">
      <c r="B231" s="5"/>
      <c r="O231" s="3"/>
      <c r="Q231" s="17"/>
    </row>
    <row r="232" spans="1:17">
      <c r="B232" s="5"/>
      <c r="D232" s="5"/>
      <c r="E232" s="224"/>
      <c r="F232" s="5"/>
      <c r="G232" s="5"/>
      <c r="H232" s="5"/>
      <c r="I232" s="224"/>
      <c r="O232" s="224"/>
      <c r="Q232" s="17"/>
    </row>
    <row r="233" spans="1:17">
      <c r="B233" s="5"/>
      <c r="D233" s="94"/>
      <c r="F233" s="5"/>
      <c r="G233" s="5"/>
      <c r="H233" s="224"/>
      <c r="I233" s="224"/>
      <c r="L233" s="5"/>
      <c r="N233" s="224"/>
      <c r="O233" s="224"/>
      <c r="P233" s="224"/>
      <c r="Q233" s="17"/>
    </row>
    <row r="234" spans="1:17">
      <c r="B234" s="5"/>
      <c r="D234" s="94"/>
      <c r="F234" s="5"/>
      <c r="G234" s="5"/>
      <c r="H234" s="224"/>
      <c r="I234" s="224"/>
      <c r="L234" s="5"/>
      <c r="N234" s="224"/>
      <c r="O234" s="224"/>
      <c r="Q234" s="17"/>
    </row>
    <row r="235" spans="1:17">
      <c r="D235" s="94"/>
      <c r="F235" s="5"/>
      <c r="G235" s="5"/>
      <c r="H235" s="224"/>
      <c r="I235" s="224"/>
      <c r="L235" s="5"/>
      <c r="N235" s="224"/>
      <c r="O235" s="224"/>
      <c r="Q235" s="17"/>
    </row>
    <row r="236" spans="1:17">
      <c r="D236" s="94"/>
      <c r="F236" s="5"/>
      <c r="G236" s="5"/>
      <c r="H236" s="224"/>
      <c r="I236" s="224"/>
      <c r="L236" s="5"/>
      <c r="N236" s="224"/>
      <c r="O236" s="224"/>
      <c r="Q236" s="17"/>
    </row>
    <row r="237" spans="1:17">
      <c r="D237" s="94"/>
      <c r="F237" s="5"/>
      <c r="G237" s="5"/>
      <c r="H237" s="224"/>
      <c r="I237" s="224"/>
      <c r="L237" s="5"/>
      <c r="N237" s="224"/>
      <c r="O237" s="224"/>
      <c r="Q237" s="17"/>
    </row>
    <row r="238" spans="1:17">
      <c r="D238" s="94"/>
      <c r="F238" s="5"/>
      <c r="G238" s="5"/>
      <c r="H238" s="224"/>
      <c r="I238" s="224"/>
      <c r="L238" s="5"/>
      <c r="N238" s="224"/>
      <c r="O238" s="224"/>
      <c r="Q238" s="17"/>
    </row>
    <row r="239" spans="1:17">
      <c r="D239" s="94"/>
      <c r="F239" s="5"/>
      <c r="G239" s="5"/>
      <c r="H239" s="224"/>
      <c r="I239" s="224"/>
      <c r="L239" s="5"/>
      <c r="N239" s="224"/>
      <c r="O239" s="224"/>
      <c r="Q239" s="17"/>
    </row>
    <row r="240" spans="1:17">
      <c r="D240" s="94"/>
      <c r="F240" s="5"/>
      <c r="G240" s="5"/>
      <c r="H240" s="224"/>
      <c r="I240" s="224"/>
      <c r="L240" s="5"/>
      <c r="N240" s="224"/>
      <c r="O240" s="224"/>
      <c r="Q240" s="17"/>
    </row>
    <row r="241" spans="4:17">
      <c r="D241" s="94"/>
      <c r="F241" s="5"/>
      <c r="G241" s="5"/>
      <c r="H241" s="224"/>
      <c r="I241" s="224"/>
      <c r="L241" s="5"/>
      <c r="N241" s="224"/>
      <c r="O241" s="224"/>
      <c r="Q241" s="17"/>
    </row>
    <row r="242" spans="4:17">
      <c r="D242" s="94"/>
      <c r="F242" s="5"/>
      <c r="G242" s="5"/>
      <c r="H242" s="224"/>
      <c r="I242" s="224"/>
      <c r="L242" s="5"/>
      <c r="N242" s="224"/>
      <c r="O242" s="224"/>
      <c r="Q242" s="17"/>
    </row>
    <row r="243" spans="4:17">
      <c r="D243" s="5"/>
      <c r="E243" s="224"/>
      <c r="F243" s="5"/>
      <c r="G243" s="5"/>
      <c r="H243" s="5"/>
      <c r="I243" s="224"/>
      <c r="O243" s="224"/>
      <c r="Q243" s="17"/>
    </row>
    <row r="244" spans="4:17">
      <c r="D244" s="5"/>
      <c r="E244" s="224"/>
      <c r="F244" s="5"/>
      <c r="G244" s="5"/>
      <c r="H244" s="5"/>
      <c r="I244" s="224"/>
      <c r="O244" s="224"/>
      <c r="Q244" s="17"/>
    </row>
    <row r="245" spans="4:17">
      <c r="D245" s="5"/>
      <c r="E245" s="224"/>
      <c r="F245" s="5"/>
      <c r="G245" s="5"/>
      <c r="H245" s="5"/>
      <c r="I245" s="224"/>
      <c r="O245" s="224"/>
      <c r="Q245" s="17"/>
    </row>
    <row r="246" spans="4:17">
      <c r="D246" s="5"/>
      <c r="E246" s="224"/>
      <c r="F246" s="5"/>
      <c r="G246" s="5"/>
      <c r="H246" s="5"/>
      <c r="I246" s="224"/>
      <c r="O246" s="224"/>
      <c r="Q246" s="17"/>
    </row>
    <row r="247" spans="4:17">
      <c r="D247" s="5"/>
      <c r="E247" s="224"/>
      <c r="F247" s="5"/>
      <c r="G247" s="5"/>
      <c r="H247" s="5"/>
      <c r="I247" s="224"/>
      <c r="O247" s="224"/>
      <c r="Q247" s="17"/>
    </row>
    <row r="248" spans="4:17">
      <c r="D248" s="5"/>
      <c r="E248" s="224"/>
      <c r="F248" s="5"/>
      <c r="G248" s="5"/>
      <c r="H248" s="5"/>
      <c r="I248" s="224"/>
      <c r="O248" s="224"/>
      <c r="Q248" s="17"/>
    </row>
    <row r="249" spans="4:17">
      <c r="D249" s="5"/>
      <c r="E249" s="224"/>
      <c r="F249" s="5"/>
      <c r="G249" s="5"/>
      <c r="H249" s="5"/>
      <c r="I249" s="224"/>
      <c r="O249" s="224"/>
      <c r="Q249" s="17"/>
    </row>
    <row r="250" spans="4:17">
      <c r="D250" s="5"/>
      <c r="E250" s="224"/>
      <c r="F250" s="5"/>
      <c r="G250" s="5"/>
      <c r="H250" s="5"/>
      <c r="I250" s="224"/>
      <c r="O250" s="224"/>
      <c r="Q250" s="17"/>
    </row>
    <row r="251" spans="4:17">
      <c r="D251" s="5"/>
      <c r="E251" s="224"/>
      <c r="F251" s="5"/>
      <c r="G251" s="5"/>
      <c r="H251" s="5"/>
      <c r="I251" s="224"/>
      <c r="O251" s="224"/>
      <c r="Q251" s="17"/>
    </row>
    <row r="252" spans="4:17">
      <c r="D252" s="5"/>
      <c r="E252" s="224"/>
      <c r="F252" s="5"/>
      <c r="G252" s="5"/>
      <c r="H252" s="5"/>
      <c r="I252" s="224"/>
      <c r="O252" s="224"/>
      <c r="Q252" s="17"/>
    </row>
    <row r="253" spans="4:17">
      <c r="D253" s="5"/>
      <c r="E253" s="224"/>
      <c r="F253" s="5"/>
      <c r="G253" s="5"/>
      <c r="H253" s="5"/>
      <c r="I253" s="224"/>
      <c r="O253" s="224"/>
      <c r="Q253" s="17"/>
    </row>
    <row r="254" spans="4:17">
      <c r="D254" s="5"/>
      <c r="E254" s="224"/>
      <c r="F254" s="5"/>
      <c r="G254" s="5"/>
      <c r="H254" s="5"/>
      <c r="I254" s="224"/>
      <c r="O254" s="224"/>
      <c r="Q254" s="17"/>
    </row>
    <row r="255" spans="4:17">
      <c r="D255" s="5"/>
      <c r="E255" s="224"/>
      <c r="F255" s="5"/>
      <c r="G255" s="5"/>
      <c r="H255" s="5"/>
      <c r="I255" s="224"/>
      <c r="O255" s="224"/>
      <c r="Q255" s="17"/>
    </row>
    <row r="256" spans="4:17">
      <c r="D256" s="5"/>
      <c r="E256" s="224"/>
      <c r="F256" s="5"/>
      <c r="G256" s="5"/>
      <c r="H256" s="5"/>
      <c r="I256" s="224"/>
      <c r="O256" s="224"/>
      <c r="Q256" s="17"/>
    </row>
    <row r="257" spans="4:17">
      <c r="D257" s="5"/>
      <c r="E257" s="224"/>
      <c r="F257" s="5"/>
      <c r="G257" s="5"/>
      <c r="H257" s="5"/>
      <c r="I257" s="224"/>
      <c r="O257" s="224"/>
      <c r="Q257" s="17"/>
    </row>
    <row r="258" spans="4:17">
      <c r="D258" s="5"/>
      <c r="E258" s="224"/>
      <c r="F258" s="5"/>
      <c r="G258" s="5"/>
      <c r="H258" s="5"/>
      <c r="I258" s="224"/>
      <c r="O258" s="224"/>
      <c r="Q258" s="17"/>
    </row>
    <row r="259" spans="4:17">
      <c r="O259" s="224"/>
      <c r="Q259" s="17"/>
    </row>
    <row r="260" spans="4:17">
      <c r="O260" s="224"/>
      <c r="Q260" s="17"/>
    </row>
    <row r="261" spans="4:17">
      <c r="O261" s="224"/>
      <c r="Q261" s="17"/>
    </row>
    <row r="262" spans="4:17">
      <c r="O262" s="224"/>
      <c r="Q262" s="17"/>
    </row>
    <row r="263" spans="4:17">
      <c r="O263" s="224"/>
      <c r="Q263" s="17"/>
    </row>
    <row r="264" spans="4:17">
      <c r="O264" s="224"/>
      <c r="Q264" s="17"/>
    </row>
    <row r="265" spans="4:17">
      <c r="O265" s="224"/>
      <c r="Q265" s="17"/>
    </row>
    <row r="266" spans="4:17">
      <c r="O266" s="224"/>
      <c r="Q266" s="17"/>
    </row>
    <row r="267" spans="4:17">
      <c r="O267" s="224"/>
      <c r="Q267" s="17"/>
    </row>
    <row r="268" spans="4:17">
      <c r="O268" s="224"/>
      <c r="Q268" s="17"/>
    </row>
    <row r="269" spans="4:17">
      <c r="O269" s="224"/>
      <c r="Q269" s="17"/>
    </row>
    <row r="270" spans="4:17">
      <c r="O270" s="224"/>
      <c r="Q270" s="17"/>
    </row>
    <row r="271" spans="4:17">
      <c r="O271" s="224"/>
      <c r="Q271" s="17"/>
    </row>
    <row r="272" spans="4:17">
      <c r="O272" s="224"/>
      <c r="Q272" s="17"/>
    </row>
    <row r="273" spans="15:17">
      <c r="O273" s="224"/>
      <c r="Q273" s="17"/>
    </row>
    <row r="274" spans="15:17">
      <c r="O274" s="224"/>
      <c r="Q274" s="17"/>
    </row>
    <row r="275" spans="15:17">
      <c r="O275" s="224"/>
      <c r="Q275" s="17"/>
    </row>
    <row r="276" spans="15:17">
      <c r="O276" s="224"/>
      <c r="Q276" s="17"/>
    </row>
    <row r="277" spans="15:17">
      <c r="O277" s="224"/>
      <c r="Q277" s="17"/>
    </row>
    <row r="278" spans="15:17">
      <c r="O278" s="224"/>
      <c r="Q278" s="17"/>
    </row>
    <row r="279" spans="15:17">
      <c r="O279" s="224"/>
      <c r="Q279" s="17"/>
    </row>
    <row r="280" spans="15:17">
      <c r="O280" s="224"/>
      <c r="Q280" s="17"/>
    </row>
    <row r="281" spans="15:17">
      <c r="O281" s="224"/>
      <c r="Q281" s="17"/>
    </row>
    <row r="282" spans="15:17">
      <c r="O282" s="224"/>
      <c r="Q282" s="17"/>
    </row>
    <row r="283" spans="15:17">
      <c r="O283" s="224"/>
      <c r="Q283" s="17"/>
    </row>
    <row r="284" spans="15:17">
      <c r="O284" s="224"/>
      <c r="Q284" s="17"/>
    </row>
    <row r="285" spans="15:17">
      <c r="O285" s="224"/>
      <c r="Q285" s="17"/>
    </row>
    <row r="286" spans="15:17">
      <c r="O286" s="224"/>
      <c r="Q286" s="17"/>
    </row>
    <row r="287" spans="15:17">
      <c r="O287" s="224"/>
      <c r="Q287" s="17"/>
    </row>
    <row r="288" spans="15:17">
      <c r="O288" s="224"/>
      <c r="Q288" s="17"/>
    </row>
    <row r="289" spans="15:17">
      <c r="O289" s="224"/>
      <c r="Q289" s="17"/>
    </row>
    <row r="290" spans="15:17">
      <c r="O290" s="224"/>
      <c r="Q290" s="17"/>
    </row>
    <row r="291" spans="15:17">
      <c r="O291" s="224"/>
      <c r="Q291" s="17"/>
    </row>
    <row r="292" spans="15:17">
      <c r="O292" s="224"/>
      <c r="Q292" s="17"/>
    </row>
    <row r="293" spans="15:17">
      <c r="O293" s="224"/>
      <c r="Q293" s="17"/>
    </row>
    <row r="294" spans="15:17">
      <c r="O294" s="224"/>
      <c r="Q294" s="17"/>
    </row>
    <row r="295" spans="15:17">
      <c r="O295" s="224"/>
      <c r="Q295" s="17"/>
    </row>
    <row r="296" spans="15:17">
      <c r="O296" s="224"/>
      <c r="Q296" s="17"/>
    </row>
    <row r="297" spans="15:17">
      <c r="O297" s="224"/>
      <c r="Q297" s="17"/>
    </row>
    <row r="298" spans="15:17">
      <c r="O298" s="224"/>
      <c r="Q298" s="17"/>
    </row>
    <row r="299" spans="15:17">
      <c r="O299" s="224"/>
      <c r="Q299" s="17"/>
    </row>
    <row r="300" spans="15:17">
      <c r="O300" s="224"/>
      <c r="Q300" s="17"/>
    </row>
    <row r="301" spans="15:17">
      <c r="O301" s="224"/>
      <c r="Q301" s="17"/>
    </row>
    <row r="302" spans="15:17">
      <c r="O302" s="224"/>
      <c r="Q302" s="17"/>
    </row>
    <row r="303" spans="15:17">
      <c r="O303" s="224"/>
      <c r="Q303" s="17"/>
    </row>
    <row r="304" spans="15:17">
      <c r="O304" s="224"/>
      <c r="Q304" s="17"/>
    </row>
    <row r="305" spans="15:17">
      <c r="O305" s="224"/>
      <c r="Q305" s="17"/>
    </row>
    <row r="306" spans="15:17">
      <c r="O306" s="224"/>
      <c r="Q306" s="17"/>
    </row>
    <row r="307" spans="15:17">
      <c r="O307" s="224"/>
      <c r="Q307" s="17"/>
    </row>
    <row r="308" spans="15:17">
      <c r="O308" s="224"/>
      <c r="Q308" s="17"/>
    </row>
    <row r="309" spans="15:17">
      <c r="O309" s="224"/>
      <c r="Q309" s="17"/>
    </row>
    <row r="310" spans="15:17">
      <c r="O310" s="224"/>
      <c r="Q310" s="17"/>
    </row>
    <row r="311" spans="15:17">
      <c r="O311" s="224"/>
      <c r="Q311" s="17"/>
    </row>
    <row r="312" spans="15:17">
      <c r="O312" s="224"/>
      <c r="Q312" s="17"/>
    </row>
    <row r="313" spans="15:17">
      <c r="O313" s="224"/>
      <c r="Q313" s="17"/>
    </row>
    <row r="314" spans="15:17">
      <c r="O314" s="224"/>
      <c r="Q314" s="17"/>
    </row>
    <row r="315" spans="15:17">
      <c r="O315" s="224"/>
      <c r="Q315" s="17"/>
    </row>
    <row r="316" spans="15:17">
      <c r="O316" s="224"/>
      <c r="Q316" s="17"/>
    </row>
    <row r="317" spans="15:17">
      <c r="O317" s="224"/>
      <c r="Q317" s="17"/>
    </row>
    <row r="318" spans="15:17">
      <c r="O318" s="224"/>
      <c r="Q318" s="17"/>
    </row>
    <row r="319" spans="15:17">
      <c r="O319" s="224"/>
      <c r="Q319" s="17"/>
    </row>
    <row r="320" spans="15:17">
      <c r="O320" s="224"/>
      <c r="Q320" s="17"/>
    </row>
    <row r="321" spans="15:17">
      <c r="O321" s="224"/>
      <c r="Q321" s="17"/>
    </row>
    <row r="322" spans="15:17">
      <c r="O322" s="224"/>
      <c r="Q322" s="17"/>
    </row>
    <row r="323" spans="15:17">
      <c r="O323" s="224"/>
      <c r="Q323" s="17"/>
    </row>
    <row r="324" spans="15:17">
      <c r="O324" s="224"/>
      <c r="Q324" s="17"/>
    </row>
    <row r="325" spans="15:17">
      <c r="O325" s="224"/>
      <c r="Q325" s="17"/>
    </row>
    <row r="326" spans="15:17">
      <c r="O326" s="224"/>
      <c r="Q326" s="17"/>
    </row>
    <row r="327" spans="15:17">
      <c r="O327" s="224"/>
      <c r="Q327" s="17"/>
    </row>
    <row r="328" spans="15:17">
      <c r="O328" s="224"/>
      <c r="Q328" s="17"/>
    </row>
    <row r="329" spans="15:17">
      <c r="O329" s="224"/>
      <c r="Q329" s="17"/>
    </row>
    <row r="330" spans="15:17">
      <c r="O330" s="224"/>
      <c r="Q330" s="17"/>
    </row>
    <row r="331" spans="15:17">
      <c r="O331" s="224"/>
      <c r="Q331" s="17"/>
    </row>
    <row r="332" spans="15:17">
      <c r="O332" s="224"/>
      <c r="Q332" s="17"/>
    </row>
    <row r="333" spans="15:17">
      <c r="O333" s="224"/>
      <c r="Q333" s="17"/>
    </row>
    <row r="334" spans="15:17">
      <c r="O334" s="224"/>
      <c r="Q334" s="17"/>
    </row>
    <row r="335" spans="15:17">
      <c r="O335" s="224"/>
      <c r="Q335" s="17"/>
    </row>
    <row r="336" spans="15:17">
      <c r="O336" s="224"/>
      <c r="Q336" s="17"/>
    </row>
    <row r="337" spans="15:17">
      <c r="O337" s="224"/>
      <c r="Q337" s="17"/>
    </row>
    <row r="338" spans="15:17">
      <c r="O338" s="224"/>
      <c r="Q338" s="17"/>
    </row>
    <row r="339" spans="15:17">
      <c r="O339" s="224"/>
      <c r="Q339" s="17"/>
    </row>
    <row r="340" spans="15:17">
      <c r="O340" s="224"/>
      <c r="Q340" s="17"/>
    </row>
    <row r="341" spans="15:17">
      <c r="O341" s="224"/>
      <c r="Q341" s="17"/>
    </row>
    <row r="342" spans="15:17">
      <c r="O342" s="224"/>
      <c r="Q342" s="17"/>
    </row>
    <row r="343" spans="15:17">
      <c r="O343" s="224"/>
      <c r="Q343" s="17"/>
    </row>
    <row r="344" spans="15:17">
      <c r="O344" s="224"/>
      <c r="Q344" s="17"/>
    </row>
    <row r="345" spans="15:17">
      <c r="O345" s="224"/>
      <c r="Q345" s="17"/>
    </row>
    <row r="346" spans="15:17">
      <c r="O346" s="224"/>
      <c r="Q346" s="17"/>
    </row>
    <row r="347" spans="15:17">
      <c r="O347" s="224"/>
      <c r="Q347" s="17"/>
    </row>
    <row r="348" spans="15:17">
      <c r="O348" s="224"/>
      <c r="Q348" s="17"/>
    </row>
    <row r="349" spans="15:17">
      <c r="O349" s="224"/>
      <c r="Q349" s="17"/>
    </row>
    <row r="350" spans="15:17">
      <c r="O350" s="224"/>
      <c r="Q350" s="17"/>
    </row>
    <row r="351" spans="15:17">
      <c r="O351" s="224"/>
      <c r="Q351" s="17"/>
    </row>
    <row r="352" spans="15:17">
      <c r="O352" s="224"/>
      <c r="Q352" s="17"/>
    </row>
    <row r="353" spans="15:17">
      <c r="O353" s="224"/>
      <c r="Q353" s="17"/>
    </row>
    <row r="354" spans="15:17">
      <c r="O354" s="224"/>
      <c r="Q354" s="17"/>
    </row>
    <row r="355" spans="15:17">
      <c r="O355" s="224"/>
      <c r="Q355" s="17"/>
    </row>
    <row r="356" spans="15:17">
      <c r="O356" s="224"/>
      <c r="Q356" s="17"/>
    </row>
    <row r="357" spans="15:17">
      <c r="O357" s="224"/>
      <c r="Q357" s="17"/>
    </row>
    <row r="358" spans="15:17">
      <c r="O358" s="224"/>
      <c r="Q358" s="17"/>
    </row>
    <row r="359" spans="15:17">
      <c r="O359" s="224"/>
      <c r="Q359" s="17"/>
    </row>
    <row r="360" spans="15:17">
      <c r="O360" s="224"/>
      <c r="Q360" s="17"/>
    </row>
    <row r="361" spans="15:17">
      <c r="O361" s="224"/>
      <c r="Q361" s="17"/>
    </row>
    <row r="362" spans="15:17">
      <c r="O362" s="224"/>
      <c r="Q362" s="17"/>
    </row>
    <row r="363" spans="15:17">
      <c r="O363" s="224"/>
      <c r="Q363" s="17"/>
    </row>
    <row r="364" spans="15:17">
      <c r="O364" s="224"/>
      <c r="Q364" s="17"/>
    </row>
    <row r="365" spans="15:17">
      <c r="O365" s="224"/>
      <c r="Q365" s="17"/>
    </row>
    <row r="366" spans="15:17">
      <c r="O366" s="224"/>
      <c r="Q366" s="17"/>
    </row>
    <row r="367" spans="15:17">
      <c r="O367" s="224"/>
      <c r="Q367" s="17"/>
    </row>
    <row r="368" spans="15:17">
      <c r="O368" s="224"/>
      <c r="Q368" s="17"/>
    </row>
    <row r="369" spans="15:17">
      <c r="O369" s="224"/>
      <c r="Q369" s="17"/>
    </row>
    <row r="370" spans="15:17">
      <c r="O370" s="224"/>
      <c r="Q370" s="17"/>
    </row>
    <row r="371" spans="15:17">
      <c r="O371" s="224"/>
      <c r="Q371" s="17"/>
    </row>
    <row r="372" spans="15:17">
      <c r="O372" s="224"/>
      <c r="Q372" s="17"/>
    </row>
    <row r="373" spans="15:17">
      <c r="O373" s="224"/>
      <c r="Q373" s="17"/>
    </row>
    <row r="374" spans="15:17">
      <c r="O374" s="224"/>
      <c r="Q374" s="17"/>
    </row>
    <row r="375" spans="15:17">
      <c r="O375" s="224"/>
      <c r="Q375" s="17"/>
    </row>
    <row r="376" spans="15:17">
      <c r="O376" s="224"/>
      <c r="Q376" s="17"/>
    </row>
    <row r="377" spans="15:17">
      <c r="O377" s="224"/>
      <c r="Q377" s="17"/>
    </row>
    <row r="378" spans="15:17">
      <c r="O378" s="224"/>
      <c r="Q378" s="17"/>
    </row>
    <row r="379" spans="15:17">
      <c r="O379" s="224"/>
      <c r="Q379" s="17"/>
    </row>
    <row r="380" spans="15:17">
      <c r="O380" s="224"/>
      <c r="Q380" s="17"/>
    </row>
    <row r="381" spans="15:17">
      <c r="O381" s="224"/>
      <c r="Q381" s="17"/>
    </row>
    <row r="382" spans="15:17">
      <c r="O382" s="224"/>
      <c r="Q382" s="17"/>
    </row>
    <row r="383" spans="15:17">
      <c r="O383" s="224"/>
      <c r="Q383" s="17"/>
    </row>
    <row r="384" spans="15:17">
      <c r="Q384" s="17"/>
    </row>
    <row r="385" spans="17:17">
      <c r="Q385" s="17"/>
    </row>
    <row r="386" spans="17:17">
      <c r="Q386" s="17"/>
    </row>
  </sheetData>
  <autoFilter ref="A7:O219">
    <filterColumn colId="0" showButton="0"/>
    <filterColumn colId="1" showButton="0"/>
  </autoFilter>
  <mergeCells count="96">
    <mergeCell ref="L1:M1"/>
    <mergeCell ref="A217:C217"/>
    <mergeCell ref="A218:C218"/>
    <mergeCell ref="G221:H221"/>
    <mergeCell ref="A183:C183"/>
    <mergeCell ref="A184:C184"/>
    <mergeCell ref="A207:C207"/>
    <mergeCell ref="A210:C210"/>
    <mergeCell ref="A211:C211"/>
    <mergeCell ref="A185:C185"/>
    <mergeCell ref="G222:H222"/>
    <mergeCell ref="A188:C188"/>
    <mergeCell ref="A167:C167"/>
    <mergeCell ref="A170:C170"/>
    <mergeCell ref="A172:C172"/>
    <mergeCell ref="A173:C173"/>
    <mergeCell ref="A174:C174"/>
    <mergeCell ref="A177:C177"/>
    <mergeCell ref="A178:C178"/>
    <mergeCell ref="A181:C181"/>
    <mergeCell ref="G227:I227"/>
    <mergeCell ref="A214:C214"/>
    <mergeCell ref="A189:C189"/>
    <mergeCell ref="A192:C192"/>
    <mergeCell ref="A195:C195"/>
    <mergeCell ref="A196:C196"/>
    <mergeCell ref="A199:C199"/>
    <mergeCell ref="A200:C200"/>
    <mergeCell ref="A203:C203"/>
    <mergeCell ref="A206:C206"/>
    <mergeCell ref="A166:C166"/>
    <mergeCell ref="A145:C145"/>
    <mergeCell ref="A148:C148"/>
    <mergeCell ref="A150:C150"/>
    <mergeCell ref="A151:C151"/>
    <mergeCell ref="A152:C152"/>
    <mergeCell ref="A155:C155"/>
    <mergeCell ref="A156:C156"/>
    <mergeCell ref="A159:C159"/>
    <mergeCell ref="A161:C161"/>
    <mergeCell ref="A162:C162"/>
    <mergeCell ref="A163:C163"/>
    <mergeCell ref="A144:C144"/>
    <mergeCell ref="A133:C133"/>
    <mergeCell ref="A134:C134"/>
    <mergeCell ref="A137:C137"/>
    <mergeCell ref="A139:C139"/>
    <mergeCell ref="A140:C140"/>
    <mergeCell ref="A141:C141"/>
    <mergeCell ref="A129:C129"/>
    <mergeCell ref="A130:C130"/>
    <mergeCell ref="A106:C106"/>
    <mergeCell ref="A107:C107"/>
    <mergeCell ref="A114:C114"/>
    <mergeCell ref="A115:C115"/>
    <mergeCell ref="A126:C126"/>
    <mergeCell ref="A103:C103"/>
    <mergeCell ref="A45:C45"/>
    <mergeCell ref="A47:C47"/>
    <mergeCell ref="A50:C50"/>
    <mergeCell ref="A51:C51"/>
    <mergeCell ref="A62:C62"/>
    <mergeCell ref="A63:C63"/>
    <mergeCell ref="A73:C73"/>
    <mergeCell ref="A76:C76"/>
    <mergeCell ref="A77:C77"/>
    <mergeCell ref="A94:C94"/>
    <mergeCell ref="A95:C95"/>
    <mergeCell ref="N5:N6"/>
    <mergeCell ref="O5:O6"/>
    <mergeCell ref="A32:C32"/>
    <mergeCell ref="A35:C35"/>
    <mergeCell ref="A38:C38"/>
    <mergeCell ref="A39:C39"/>
    <mergeCell ref="A7:C7"/>
    <mergeCell ref="M5:M6"/>
    <mergeCell ref="P5:Q5"/>
    <mergeCell ref="R5:R6"/>
    <mergeCell ref="A44:C44"/>
    <mergeCell ref="A8:C8"/>
    <mergeCell ref="A16:C16"/>
    <mergeCell ref="A17:C17"/>
    <mergeCell ref="A22:C22"/>
    <mergeCell ref="A25:C25"/>
    <mergeCell ref="A26:C26"/>
    <mergeCell ref="A31:C31"/>
    <mergeCell ref="A2:M3"/>
    <mergeCell ref="A5:A6"/>
    <mergeCell ref="B5:B6"/>
    <mergeCell ref="C5:C6"/>
    <mergeCell ref="D5:D6"/>
    <mergeCell ref="E5:F6"/>
    <mergeCell ref="G5:G6"/>
    <mergeCell ref="H5:H6"/>
    <mergeCell ref="I5:I6"/>
    <mergeCell ref="J5:L5"/>
  </mergeCells>
  <phoneticPr fontId="0" type="noConversion"/>
  <dataValidations count="4">
    <dataValidation type="list" allowBlank="1" showInputMessage="1" showErrorMessage="1" sqref="D43 D93 D21 D72 D102 D15 D198 D187 D176 D165 D143 D131:D132 D46 D113 D61 D30 D125 D136 D147 D154 D158 D169 D180 D191 D202 D209 D213">
      <formula1>#REF!</formula1>
    </dataValidation>
    <dataValidation type="list" allowBlank="1" showInputMessage="1" showErrorMessage="1" sqref="F43 F15 F30 F72 F102 F125 F198 F187 F176 F165 F143 F131:F132 F209 F93 F61 F46 F113 F136 F147 F154 F158 F169 F180 F191 F202 F21 F213">
      <formula1>#REF!</formula1>
    </dataValidation>
    <dataValidation type="list" allowBlank="1" showInputMessage="1" showErrorMessage="1" sqref="M43 M15 M209 M30 M72 M125 M198 M187 M176 M165 M154 M143 M131:M132 M102 M93 M61 M46 M113 M136 M147 M158 M169 M180 M191 M202 M21 M213">
      <formula1>#REF!</formula1>
    </dataValidation>
    <dataValidation type="list" allowBlank="1" showInputMessage="1" showErrorMessage="1" sqref="N176 N198 N209 N165 N154 N143 N131:N132 N61 N93 N187 N113 N15">
      <formula1>#REF!</formula1>
    </dataValidation>
  </dataValidations>
  <printOptions horizontalCentered="1"/>
  <pageMargins left="0.19685039370078741" right="0.19685039370078741" top="0.19685039370078741" bottom="0.27559055118110237" header="0" footer="0"/>
  <pageSetup paperSize="9" scale="86" fitToHeight="10" orientation="landscape" r:id="rId1"/>
  <headerFooter alignWithMargins="0">
    <oddFooter>&amp;C &amp;P</oddFooter>
  </headerFooter>
  <rowBreaks count="1" manualBreakCount="1">
    <brk id="229" max="12" man="1"/>
  </rowBreaks>
  <colBreaks count="1" manualBreakCount="1">
    <brk id="1" max="230" man="1"/>
  </colBreaks>
  <legacyDrawing r:id="rId2"/>
</worksheet>
</file>

<file path=xl/worksheets/sheet7.xml><?xml version="1.0" encoding="utf-8"?>
<worksheet xmlns="http://schemas.openxmlformats.org/spreadsheetml/2006/main" xmlns:r="http://schemas.openxmlformats.org/officeDocument/2006/relationships">
  <sheetPr>
    <pageSetUpPr fitToPage="1"/>
  </sheetPr>
  <dimension ref="A1:Q190"/>
  <sheetViews>
    <sheetView view="pageBreakPreview" zoomScale="70" zoomScaleNormal="100" zoomScaleSheetLayoutView="70" workbookViewId="0">
      <pane ySplit="5" topLeftCell="A13" activePane="bottomLeft" state="frozen"/>
      <selection activeCell="G278" sqref="G278"/>
      <selection pane="bottomLeft" activeCell="G278" sqref="G278"/>
    </sheetView>
  </sheetViews>
  <sheetFormatPr defaultRowHeight="15" outlineLevelRow="1"/>
  <cols>
    <col min="1" max="1" width="3.7109375" style="5" customWidth="1"/>
    <col min="2" max="2" width="12.140625" style="94" customWidth="1"/>
    <col min="3" max="3" width="30.85546875" style="5" customWidth="1"/>
    <col min="4" max="4" width="14.140625" style="95" customWidth="1"/>
    <col min="5" max="6" width="12.28515625" style="95" customWidth="1"/>
    <col min="7" max="7" width="16.42578125" style="94" customWidth="1"/>
    <col min="8" max="8" width="12.42578125" style="94" customWidth="1"/>
    <col min="9" max="9" width="12" style="94" customWidth="1"/>
    <col min="10" max="10" width="11.140625" style="94" customWidth="1"/>
    <col min="11" max="12" width="9.28515625" style="94" customWidth="1"/>
    <col min="13" max="13" width="12.85546875" style="5" customWidth="1"/>
    <col min="14" max="14" width="12.140625" style="5" customWidth="1"/>
    <col min="15" max="15" width="13.5703125" style="5" hidden="1" customWidth="1"/>
    <col min="16" max="16384" width="9.140625" style="5"/>
  </cols>
  <sheetData>
    <row r="1" spans="1:15" s="1" customFormat="1" ht="40.5" customHeight="1">
      <c r="A1" s="1618" t="s">
        <v>234</v>
      </c>
      <c r="B1" s="1618"/>
      <c r="C1" s="1618"/>
      <c r="D1" s="1618"/>
      <c r="E1" s="1618"/>
      <c r="F1" s="1618"/>
      <c r="G1" s="1618"/>
      <c r="H1" s="1618"/>
      <c r="I1" s="1618"/>
      <c r="J1" s="1618"/>
      <c r="K1" s="1618"/>
      <c r="L1" s="1618"/>
      <c r="M1" s="223"/>
    </row>
    <row r="2" spans="1:15" s="2" customFormat="1" ht="29.25" customHeight="1">
      <c r="A2" s="1618"/>
      <c r="B2" s="1618"/>
      <c r="C2" s="1618"/>
      <c r="D2" s="1618"/>
      <c r="E2" s="1618"/>
      <c r="F2" s="1618"/>
      <c r="G2" s="1618"/>
      <c r="H2" s="1618"/>
      <c r="I2" s="1618"/>
      <c r="J2" s="1618"/>
      <c r="K2" s="1618"/>
      <c r="L2" s="1618"/>
      <c r="M2" s="223"/>
    </row>
    <row r="3" spans="1:15" ht="15.75" thickBot="1">
      <c r="A3" s="3"/>
      <c r="B3" s="224"/>
      <c r="C3" s="3"/>
      <c r="D3" s="4"/>
      <c r="E3" s="4"/>
      <c r="F3" s="4"/>
      <c r="G3" s="224"/>
      <c r="H3" s="224"/>
      <c r="I3" s="224"/>
      <c r="J3" s="224"/>
      <c r="K3" s="224"/>
      <c r="L3" s="224"/>
      <c r="M3" s="224"/>
    </row>
    <row r="4" spans="1:15" s="6" customFormat="1" ht="34.5" customHeight="1">
      <c r="A4" s="1672" t="s">
        <v>134</v>
      </c>
      <c r="B4" s="1674" t="s">
        <v>294</v>
      </c>
      <c r="C4" s="1674" t="s">
        <v>295</v>
      </c>
      <c r="D4" s="1676" t="s">
        <v>298</v>
      </c>
      <c r="E4" s="1677"/>
      <c r="F4" s="1678"/>
      <c r="G4" s="1674" t="s">
        <v>300</v>
      </c>
      <c r="H4" s="1674" t="s">
        <v>140</v>
      </c>
      <c r="I4" s="1679" t="s">
        <v>141</v>
      </c>
      <c r="J4" s="1681" t="s">
        <v>142</v>
      </c>
      <c r="K4" s="1681"/>
      <c r="L4" s="1682"/>
      <c r="M4" s="1615"/>
      <c r="N4" s="1616"/>
      <c r="O4" s="1604" t="s">
        <v>250</v>
      </c>
    </row>
    <row r="5" spans="1:15" ht="35.25" customHeight="1" thickBot="1">
      <c r="A5" s="1673"/>
      <c r="B5" s="1675"/>
      <c r="C5" s="1675"/>
      <c r="D5" s="242" t="s">
        <v>296</v>
      </c>
      <c r="E5" s="241" t="s">
        <v>297</v>
      </c>
      <c r="F5" s="241" t="s">
        <v>299</v>
      </c>
      <c r="G5" s="1675"/>
      <c r="H5" s="1675"/>
      <c r="I5" s="1680"/>
      <c r="J5" s="239" t="s">
        <v>144</v>
      </c>
      <c r="K5" s="240" t="s">
        <v>145</v>
      </c>
      <c r="L5" s="248" t="s">
        <v>146</v>
      </c>
      <c r="M5" s="243"/>
      <c r="N5" s="244"/>
      <c r="O5" s="1605"/>
    </row>
    <row r="6" spans="1:15" ht="18" customHeight="1">
      <c r="A6" s="249"/>
      <c r="B6" s="18"/>
      <c r="C6" s="18"/>
      <c r="D6" s="18"/>
      <c r="E6" s="18"/>
      <c r="F6" s="18"/>
      <c r="G6" s="18"/>
      <c r="H6" s="18"/>
      <c r="I6" s="18"/>
      <c r="J6" s="18"/>
      <c r="K6" s="18"/>
      <c r="L6" s="250"/>
      <c r="M6" s="223"/>
      <c r="N6" s="2"/>
    </row>
    <row r="7" spans="1:15" ht="60.75" customHeight="1" outlineLevel="1">
      <c r="A7" s="251">
        <v>1</v>
      </c>
      <c r="B7" s="12" t="e">
        <f>#REF!</f>
        <v>#REF!</v>
      </c>
      <c r="C7" s="12" t="e">
        <f>VLOOKUP(#REF!,#REF!,3,FALSE)</f>
        <v>#REF!</v>
      </c>
      <c r="D7" s="15" t="e">
        <f>#REF!</f>
        <v>#REF!</v>
      </c>
      <c r="E7" s="15" t="e">
        <f>#REF!</f>
        <v>#REF!</v>
      </c>
      <c r="F7" s="15" t="e">
        <f>#REF!</f>
        <v>#REF!</v>
      </c>
      <c r="G7" s="15" t="e">
        <f>#REF!</f>
        <v>#REF!</v>
      </c>
      <c r="H7" s="15" t="e">
        <f>#REF!</f>
        <v>#REF!</v>
      </c>
      <c r="I7" s="15" t="e">
        <f>#REF!</f>
        <v>#REF!</v>
      </c>
      <c r="J7" s="15" t="e">
        <f>#REF!</f>
        <v>#REF!</v>
      </c>
      <c r="K7" s="15" t="e">
        <f>#REF!</f>
        <v>#REF!</v>
      </c>
      <c r="L7" s="252" t="e">
        <f>#REF!</f>
        <v>#REF!</v>
      </c>
    </row>
    <row r="8" spans="1:15" ht="75.75" customHeight="1" outlineLevel="1">
      <c r="A8" s="249">
        <v>2</v>
      </c>
      <c r="B8" s="12" t="e">
        <f>#REF!</f>
        <v>#REF!</v>
      </c>
      <c r="C8" s="12" t="e">
        <f>VLOOKUP(#REF!,#REF!,3,FALSE)</f>
        <v>#REF!</v>
      </c>
      <c r="D8" s="15" t="e">
        <f>#REF!</f>
        <v>#REF!</v>
      </c>
      <c r="E8" s="15" t="e">
        <f>#REF!</f>
        <v>#REF!</v>
      </c>
      <c r="F8" s="15" t="e">
        <f>#REF!</f>
        <v>#REF!</v>
      </c>
      <c r="G8" s="15" t="e">
        <f>#REF!</f>
        <v>#REF!</v>
      </c>
      <c r="H8" s="15" t="e">
        <f>#REF!</f>
        <v>#REF!</v>
      </c>
      <c r="I8" s="15" t="e">
        <f>#REF!</f>
        <v>#REF!</v>
      </c>
      <c r="J8" s="15" t="e">
        <f>#REF!</f>
        <v>#REF!</v>
      </c>
      <c r="K8" s="15" t="e">
        <f>#REF!</f>
        <v>#REF!</v>
      </c>
      <c r="L8" s="252" t="e">
        <f>#REF!</f>
        <v>#REF!</v>
      </c>
    </row>
    <row r="9" spans="1:15" ht="60.75" customHeight="1" outlineLevel="1">
      <c r="A9" s="249">
        <v>3</v>
      </c>
      <c r="B9" s="12" t="e">
        <f>#REF!</f>
        <v>#REF!</v>
      </c>
      <c r="C9" s="12" t="e">
        <f>VLOOKUP(#REF!,#REF!,3,FALSE)</f>
        <v>#REF!</v>
      </c>
      <c r="D9" s="15" t="e">
        <f>#REF!</f>
        <v>#REF!</v>
      </c>
      <c r="E9" s="15" t="e">
        <f>#REF!</f>
        <v>#REF!</v>
      </c>
      <c r="F9" s="15" t="e">
        <f>#REF!</f>
        <v>#REF!</v>
      </c>
      <c r="G9" s="15" t="e">
        <f>#REF!</f>
        <v>#REF!</v>
      </c>
      <c r="H9" s="15" t="e">
        <f>#REF!</f>
        <v>#REF!</v>
      </c>
      <c r="I9" s="15" t="e">
        <f>#REF!</f>
        <v>#REF!</v>
      </c>
      <c r="J9" s="15" t="e">
        <f>#REF!</f>
        <v>#REF!</v>
      </c>
      <c r="K9" s="15" t="e">
        <f>#REF!</f>
        <v>#REF!</v>
      </c>
      <c r="L9" s="252" t="e">
        <f>#REF!</f>
        <v>#REF!</v>
      </c>
    </row>
    <row r="10" spans="1:15" ht="27" customHeight="1" outlineLevel="1">
      <c r="A10" s="251">
        <v>4</v>
      </c>
      <c r="B10" s="12" t="e">
        <f>#REF!</f>
        <v>#REF!</v>
      </c>
      <c r="C10" s="12" t="e">
        <f>VLOOKUP(#REF!,#REF!,3,FALSE)</f>
        <v>#REF!</v>
      </c>
      <c r="D10" s="15" t="e">
        <f>#REF!</f>
        <v>#REF!</v>
      </c>
      <c r="E10" s="15" t="e">
        <f>#REF!</f>
        <v>#REF!</v>
      </c>
      <c r="F10" s="15" t="e">
        <f>#REF!</f>
        <v>#REF!</v>
      </c>
      <c r="G10" s="15" t="e">
        <f>#REF!</f>
        <v>#REF!</v>
      </c>
      <c r="H10" s="15" t="e">
        <f>#REF!</f>
        <v>#REF!</v>
      </c>
      <c r="I10" s="15" t="e">
        <f>#REF!</f>
        <v>#REF!</v>
      </c>
      <c r="J10" s="15" t="e">
        <f>#REF!</f>
        <v>#REF!</v>
      </c>
      <c r="K10" s="15" t="e">
        <f>#REF!</f>
        <v>#REF!</v>
      </c>
      <c r="L10" s="252" t="e">
        <f>#REF!</f>
        <v>#REF!</v>
      </c>
    </row>
    <row r="11" spans="1:15" ht="27" customHeight="1" outlineLevel="1">
      <c r="A11" s="249">
        <v>5</v>
      </c>
      <c r="B11" s="12" t="e">
        <f>#REF!</f>
        <v>#REF!</v>
      </c>
      <c r="C11" s="12" t="e">
        <f>VLOOKUP(#REF!,#REF!,3,FALSE)</f>
        <v>#REF!</v>
      </c>
      <c r="D11" s="15" t="e">
        <f>#REF!</f>
        <v>#REF!</v>
      </c>
      <c r="E11" s="15" t="e">
        <f>#REF!</f>
        <v>#REF!</v>
      </c>
      <c r="F11" s="15" t="e">
        <f>#REF!</f>
        <v>#REF!</v>
      </c>
      <c r="G11" s="15" t="e">
        <f>#REF!</f>
        <v>#REF!</v>
      </c>
      <c r="H11" s="15" t="e">
        <f>#REF!</f>
        <v>#REF!</v>
      </c>
      <c r="I11" s="15" t="e">
        <f>#REF!</f>
        <v>#REF!</v>
      </c>
      <c r="J11" s="15" t="e">
        <f>#REF!</f>
        <v>#REF!</v>
      </c>
      <c r="K11" s="15" t="e">
        <f>#REF!</f>
        <v>#REF!</v>
      </c>
      <c r="L11" s="252" t="e">
        <f>#REF!</f>
        <v>#REF!</v>
      </c>
    </row>
    <row r="12" spans="1:15" ht="27" customHeight="1" outlineLevel="1">
      <c r="A12" s="249">
        <v>6</v>
      </c>
      <c r="B12" s="12" t="e">
        <f>#REF!</f>
        <v>#REF!</v>
      </c>
      <c r="C12" s="12" t="e">
        <f>VLOOKUP(#REF!,#REF!,3,FALSE)</f>
        <v>#REF!</v>
      </c>
      <c r="D12" s="15" t="e">
        <f>#REF!</f>
        <v>#REF!</v>
      </c>
      <c r="E12" s="15" t="e">
        <f>#REF!</f>
        <v>#REF!</v>
      </c>
      <c r="F12" s="15" t="e">
        <f>#REF!</f>
        <v>#REF!</v>
      </c>
      <c r="G12" s="15" t="e">
        <f>#REF!</f>
        <v>#REF!</v>
      </c>
      <c r="H12" s="15" t="e">
        <f>#REF!</f>
        <v>#REF!</v>
      </c>
      <c r="I12" s="15" t="e">
        <f>#REF!</f>
        <v>#REF!</v>
      </c>
      <c r="J12" s="15" t="e">
        <f>#REF!</f>
        <v>#REF!</v>
      </c>
      <c r="K12" s="15" t="e">
        <f>#REF!</f>
        <v>#REF!</v>
      </c>
      <c r="L12" s="252" t="e">
        <f>#REF!</f>
        <v>#REF!</v>
      </c>
    </row>
    <row r="13" spans="1:15" ht="27" customHeight="1" outlineLevel="1">
      <c r="A13" s="251">
        <v>7</v>
      </c>
      <c r="B13" s="12" t="e">
        <f>#REF!</f>
        <v>#REF!</v>
      </c>
      <c r="C13" s="12" t="e">
        <f>VLOOKUP(#REF!,#REF!,3,FALSE)</f>
        <v>#REF!</v>
      </c>
      <c r="D13" s="15" t="e">
        <f>#REF!</f>
        <v>#REF!</v>
      </c>
      <c r="E13" s="15" t="e">
        <f>#REF!</f>
        <v>#REF!</v>
      </c>
      <c r="F13" s="15" t="e">
        <f>#REF!</f>
        <v>#REF!</v>
      </c>
      <c r="G13" s="15" t="e">
        <f>#REF!</f>
        <v>#REF!</v>
      </c>
      <c r="H13" s="15" t="e">
        <f>#REF!</f>
        <v>#REF!</v>
      </c>
      <c r="I13" s="15" t="e">
        <f>#REF!</f>
        <v>#REF!</v>
      </c>
      <c r="J13" s="15" t="e">
        <f>#REF!</f>
        <v>#REF!</v>
      </c>
      <c r="K13" s="15" t="e">
        <f>#REF!</f>
        <v>#REF!</v>
      </c>
      <c r="L13" s="252" t="e">
        <f>#REF!</f>
        <v>#REF!</v>
      </c>
    </row>
    <row r="14" spans="1:15" ht="27" customHeight="1" outlineLevel="1">
      <c r="A14" s="249">
        <v>8</v>
      </c>
      <c r="B14" s="12" t="e">
        <f>#REF!</f>
        <v>#REF!</v>
      </c>
      <c r="C14" s="227" t="e">
        <f>VLOOKUP(#REF!,#REF!,3,FALSE)</f>
        <v>#REF!</v>
      </c>
      <c r="D14" s="15" t="e">
        <f>#REF!</f>
        <v>#REF!</v>
      </c>
      <c r="E14" s="15" t="e">
        <f>#REF!</f>
        <v>#REF!</v>
      </c>
      <c r="F14" s="15" t="e">
        <f>#REF!</f>
        <v>#REF!</v>
      </c>
      <c r="G14" s="15" t="e">
        <f>#REF!</f>
        <v>#REF!</v>
      </c>
      <c r="H14" s="15" t="e">
        <f>#REF!</f>
        <v>#REF!</v>
      </c>
      <c r="I14" s="15" t="e">
        <f>#REF!</f>
        <v>#REF!</v>
      </c>
      <c r="J14" s="15" t="e">
        <f>#REF!</f>
        <v>#REF!</v>
      </c>
      <c r="K14" s="15" t="e">
        <f>#REF!</f>
        <v>#REF!</v>
      </c>
      <c r="L14" s="252" t="e">
        <f>#REF!</f>
        <v>#REF!</v>
      </c>
    </row>
    <row r="15" spans="1:15" ht="27" customHeight="1" outlineLevel="1">
      <c r="A15" s="249">
        <v>9</v>
      </c>
      <c r="B15" s="12" t="e">
        <f>#REF!</f>
        <v>#REF!</v>
      </c>
      <c r="C15" s="12" t="e">
        <f>VLOOKUP(#REF!,#REF!,3,FALSE)</f>
        <v>#REF!</v>
      </c>
      <c r="D15" s="15" t="e">
        <f>#REF!</f>
        <v>#REF!</v>
      </c>
      <c r="E15" s="15" t="e">
        <f>#REF!</f>
        <v>#REF!</v>
      </c>
      <c r="F15" s="15" t="e">
        <f>#REF!</f>
        <v>#REF!</v>
      </c>
      <c r="G15" s="15" t="e">
        <f>#REF!</f>
        <v>#REF!</v>
      </c>
      <c r="H15" s="15" t="e">
        <f>#REF!</f>
        <v>#REF!</v>
      </c>
      <c r="I15" s="15" t="e">
        <f>#REF!</f>
        <v>#REF!</v>
      </c>
      <c r="J15" s="15" t="e">
        <f>#REF!</f>
        <v>#REF!</v>
      </c>
      <c r="K15" s="15" t="e">
        <f>#REF!</f>
        <v>#REF!</v>
      </c>
      <c r="L15" s="252" t="e">
        <f>#REF!</f>
        <v>#REF!</v>
      </c>
    </row>
    <row r="16" spans="1:15" ht="27" customHeight="1" outlineLevel="1">
      <c r="A16" s="251">
        <v>10</v>
      </c>
      <c r="B16" s="12" t="e">
        <f>#REF!</f>
        <v>#REF!</v>
      </c>
      <c r="C16" s="12" t="e">
        <f>VLOOKUP(#REF!,#REF!,3,FALSE)</f>
        <v>#REF!</v>
      </c>
      <c r="D16" s="15" t="e">
        <f>#REF!</f>
        <v>#REF!</v>
      </c>
      <c r="E16" s="15" t="e">
        <f>#REF!</f>
        <v>#REF!</v>
      </c>
      <c r="F16" s="15" t="e">
        <f>#REF!</f>
        <v>#REF!</v>
      </c>
      <c r="G16" s="15" t="e">
        <f>#REF!</f>
        <v>#REF!</v>
      </c>
      <c r="H16" s="15" t="e">
        <f>#REF!</f>
        <v>#REF!</v>
      </c>
      <c r="I16" s="15" t="e">
        <f>#REF!</f>
        <v>#REF!</v>
      </c>
      <c r="J16" s="15" t="e">
        <f>#REF!</f>
        <v>#REF!</v>
      </c>
      <c r="K16" s="15" t="e">
        <f>#REF!</f>
        <v>#REF!</v>
      </c>
      <c r="L16" s="252" t="e">
        <f>#REF!</f>
        <v>#REF!</v>
      </c>
    </row>
    <row r="17" spans="1:17" ht="27" customHeight="1" outlineLevel="1">
      <c r="A17" s="249">
        <v>11</v>
      </c>
      <c r="B17" s="12" t="e">
        <f>#REF!</f>
        <v>#REF!</v>
      </c>
      <c r="C17" s="12" t="e">
        <f>VLOOKUP(#REF!,#REF!,3,FALSE)</f>
        <v>#REF!</v>
      </c>
      <c r="D17" s="15" t="e">
        <f>#REF!</f>
        <v>#REF!</v>
      </c>
      <c r="E17" s="15" t="e">
        <f>#REF!</f>
        <v>#REF!</v>
      </c>
      <c r="F17" s="15" t="e">
        <f>#REF!</f>
        <v>#REF!</v>
      </c>
      <c r="G17" s="15" t="e">
        <f>#REF!</f>
        <v>#REF!</v>
      </c>
      <c r="H17" s="15" t="e">
        <f>#REF!</f>
        <v>#REF!</v>
      </c>
      <c r="I17" s="15" t="e">
        <f>#REF!</f>
        <v>#REF!</v>
      </c>
      <c r="J17" s="15" t="e">
        <f>#REF!</f>
        <v>#REF!</v>
      </c>
      <c r="K17" s="15" t="e">
        <f>#REF!</f>
        <v>#REF!</v>
      </c>
      <c r="L17" s="252" t="e">
        <f>#REF!</f>
        <v>#REF!</v>
      </c>
    </row>
    <row r="18" spans="1:17" ht="27" customHeight="1" outlineLevel="1">
      <c r="A18" s="249">
        <v>12</v>
      </c>
      <c r="B18" s="12" t="e">
        <f>#REF!</f>
        <v>#REF!</v>
      </c>
      <c r="C18" s="12" t="e">
        <f>VLOOKUP(#REF!,#REF!,3,FALSE)</f>
        <v>#REF!</v>
      </c>
      <c r="D18" s="15" t="e">
        <f>#REF!</f>
        <v>#REF!</v>
      </c>
      <c r="E18" s="15" t="e">
        <f>#REF!</f>
        <v>#REF!</v>
      </c>
      <c r="F18" s="15" t="e">
        <f>#REF!</f>
        <v>#REF!</v>
      </c>
      <c r="G18" s="15" t="e">
        <f>#REF!</f>
        <v>#REF!</v>
      </c>
      <c r="H18" s="15" t="e">
        <f>#REF!</f>
        <v>#REF!</v>
      </c>
      <c r="I18" s="15" t="e">
        <f>#REF!</f>
        <v>#REF!</v>
      </c>
      <c r="J18" s="15" t="e">
        <f>#REF!</f>
        <v>#REF!</v>
      </c>
      <c r="K18" s="15" t="e">
        <f>#REF!</f>
        <v>#REF!</v>
      </c>
      <c r="L18" s="252" t="e">
        <f>#REF!</f>
        <v>#REF!</v>
      </c>
    </row>
    <row r="19" spans="1:17" ht="27" customHeight="1" outlineLevel="1">
      <c r="A19" s="253"/>
      <c r="B19" s="14"/>
      <c r="C19" s="246"/>
      <c r="D19" s="14"/>
      <c r="E19" s="14"/>
      <c r="F19" s="15"/>
      <c r="G19" s="14"/>
      <c r="H19" s="14"/>
      <c r="I19" s="14"/>
      <c r="J19" s="14"/>
      <c r="K19" s="14"/>
      <c r="L19" s="195"/>
    </row>
    <row r="20" spans="1:17" ht="27.75" customHeight="1">
      <c r="A20" s="112"/>
      <c r="B20" s="13"/>
      <c r="C20" s="247"/>
      <c r="D20" s="114"/>
      <c r="E20" s="114"/>
      <c r="F20" s="114"/>
      <c r="G20" s="14"/>
      <c r="H20" s="61"/>
      <c r="I20" s="15"/>
      <c r="J20" s="15"/>
      <c r="K20" s="61"/>
      <c r="L20" s="252"/>
    </row>
    <row r="21" spans="1:17" ht="22.5" customHeight="1">
      <c r="A21" s="1666" t="e">
        <f>VLOOKUP(#REF!,#REF!,3,FALSE)</f>
        <v>#REF!</v>
      </c>
      <c r="B21" s="1667"/>
      <c r="C21" s="1668"/>
      <c r="D21" s="255" t="e">
        <f>SUM(D7:D20)</f>
        <v>#REF!</v>
      </c>
      <c r="E21" s="255" t="e">
        <f t="shared" ref="E21:L21" si="0">SUM(E7:E20)</f>
        <v>#REF!</v>
      </c>
      <c r="F21" s="255" t="e">
        <f t="shared" si="0"/>
        <v>#REF!</v>
      </c>
      <c r="G21" s="255" t="e">
        <f t="shared" si="0"/>
        <v>#REF!</v>
      </c>
      <c r="H21" s="255" t="e">
        <f t="shared" si="0"/>
        <v>#REF!</v>
      </c>
      <c r="I21" s="255" t="e">
        <f t="shared" si="0"/>
        <v>#REF!</v>
      </c>
      <c r="J21" s="255" t="e">
        <f t="shared" si="0"/>
        <v>#REF!</v>
      </c>
      <c r="K21" s="255" t="e">
        <f t="shared" si="0"/>
        <v>#REF!</v>
      </c>
      <c r="L21" s="256" t="e">
        <f t="shared" si="0"/>
        <v>#REF!</v>
      </c>
      <c r="Q21" s="17"/>
    </row>
    <row r="22" spans="1:17" ht="16.5" thickBot="1">
      <c r="A22" s="1669" t="e">
        <f>VLOOKUP(#REF!,#REF!,3,FALSE)</f>
        <v>#REF!</v>
      </c>
      <c r="B22" s="1670"/>
      <c r="C22" s="1671"/>
      <c r="D22" s="123"/>
      <c r="E22" s="123"/>
      <c r="F22" s="123"/>
      <c r="G22" s="234"/>
      <c r="H22" s="126"/>
      <c r="I22" s="127" t="e">
        <f>I21/I23*100</f>
        <v>#REF!</v>
      </c>
      <c r="J22" s="127" t="e">
        <f>J21/J23*100</f>
        <v>#REF!</v>
      </c>
      <c r="K22" s="126" t="e">
        <f>K21/K23*100</f>
        <v>#REF!</v>
      </c>
      <c r="L22" s="254" t="e">
        <f>L21/L23*100</f>
        <v>#REF!</v>
      </c>
    </row>
    <row r="23" spans="1:17" ht="34.5" customHeight="1">
      <c r="A23" s="129" t="s">
        <v>237</v>
      </c>
      <c r="B23" s="130"/>
      <c r="C23" s="130"/>
      <c r="D23" s="131"/>
      <c r="E23" s="131"/>
      <c r="F23" s="131"/>
      <c r="G23" s="133"/>
      <c r="H23" s="133"/>
      <c r="I23" s="134">
        <f>I25/I26</f>
        <v>6287.5</v>
      </c>
      <c r="J23" s="134">
        <f>J25/J26</f>
        <v>7086</v>
      </c>
      <c r="K23" s="134">
        <f>K25/K26</f>
        <v>8234.375</v>
      </c>
      <c r="L23" s="134">
        <f>L25/L26</f>
        <v>9633.0798479087462</v>
      </c>
    </row>
    <row r="24" spans="1:17">
      <c r="A24" s="3"/>
      <c r="B24" s="224"/>
      <c r="C24" s="3"/>
      <c r="D24" s="4"/>
      <c r="E24" s="4"/>
      <c r="F24" s="4"/>
      <c r="G24" s="224"/>
      <c r="H24" s="224"/>
      <c r="I24" s="224"/>
      <c r="J24" s="224"/>
      <c r="K24" s="224"/>
      <c r="L24" s="224"/>
    </row>
    <row r="25" spans="1:17">
      <c r="A25" s="3"/>
      <c r="B25" s="3" t="s">
        <v>238</v>
      </c>
      <c r="C25" s="3"/>
      <c r="D25" s="4"/>
      <c r="E25" s="4"/>
      <c r="F25" s="4"/>
      <c r="G25" s="1617" t="s">
        <v>239</v>
      </c>
      <c r="H25" s="1617"/>
      <c r="I25" s="136">
        <f>'[1]by creditors'!$I$119</f>
        <v>30180</v>
      </c>
      <c r="J25" s="136">
        <f>'[1]by creditors'!$J$119</f>
        <v>35430</v>
      </c>
      <c r="K25" s="136">
        <f>'[1]by creditors'!$K$119</f>
        <v>42160</v>
      </c>
      <c r="L25" s="136">
        <f>'[1]by creditors'!$L$119</f>
        <v>50670</v>
      </c>
      <c r="M25" s="3"/>
      <c r="N25" s="17"/>
    </row>
    <row r="26" spans="1:17">
      <c r="A26" s="3"/>
      <c r="B26" s="3"/>
      <c r="C26" s="3" t="s">
        <v>240</v>
      </c>
      <c r="D26" s="4"/>
      <c r="E26" s="4"/>
      <c r="F26" s="4"/>
      <c r="G26" s="1617" t="s">
        <v>241</v>
      </c>
      <c r="H26" s="1617"/>
      <c r="I26" s="137">
        <f>'[1]by creditors'!$I$120</f>
        <v>4.8</v>
      </c>
      <c r="J26" s="137">
        <v>5</v>
      </c>
      <c r="K26" s="137">
        <f>'[1]by creditors'!$K$120</f>
        <v>5.12</v>
      </c>
      <c r="L26" s="137">
        <f>'[1]by creditors'!$L$120</f>
        <v>5.26</v>
      </c>
      <c r="M26" s="3"/>
      <c r="N26" s="17"/>
    </row>
    <row r="27" spans="1:17">
      <c r="A27" s="3"/>
      <c r="B27" s="3"/>
      <c r="C27" s="3" t="s">
        <v>242</v>
      </c>
      <c r="D27" s="4"/>
      <c r="E27" s="4"/>
      <c r="F27" s="4"/>
      <c r="G27" s="222"/>
      <c r="H27" s="222"/>
      <c r="I27" s="137"/>
      <c r="J27" s="137"/>
      <c r="K27" s="137"/>
      <c r="L27" s="137"/>
      <c r="M27" s="3"/>
      <c r="N27" s="17"/>
    </row>
    <row r="28" spans="1:17" ht="20.25">
      <c r="A28" s="3"/>
      <c r="B28" s="138" t="s">
        <v>243</v>
      </c>
      <c r="C28" s="138"/>
      <c r="D28" s="4"/>
      <c r="E28" s="4"/>
      <c r="F28" s="4"/>
      <c r="G28" s="140"/>
      <c r="H28" s="139"/>
      <c r="I28" s="141"/>
      <c r="J28" s="142"/>
      <c r="K28" s="140"/>
      <c r="L28" s="141"/>
      <c r="M28" s="3"/>
      <c r="N28" s="17"/>
    </row>
    <row r="29" spans="1:17">
      <c r="A29" s="3"/>
      <c r="B29" s="138" t="s">
        <v>244</v>
      </c>
      <c r="C29" s="138"/>
      <c r="D29" s="4"/>
      <c r="E29" s="4"/>
      <c r="F29" s="4"/>
      <c r="G29" s="221" t="e">
        <f>#REF!+#REF!+#REF!+#REF!+#REF!+#REF!+#REF!+#REF!+#REF!+#REF!+#REF!</f>
        <v>#REF!</v>
      </c>
      <c r="H29" s="224"/>
      <c r="I29" s="139"/>
      <c r="J29" s="141"/>
      <c r="K29" s="141"/>
      <c r="L29" s="141"/>
      <c r="M29" s="3"/>
      <c r="N29" s="17"/>
    </row>
    <row r="30" spans="1:17">
      <c r="A30" s="3"/>
      <c r="B30" s="138" t="s">
        <v>245</v>
      </c>
      <c r="C30" s="139"/>
      <c r="D30" s="4"/>
      <c r="E30" s="4"/>
      <c r="F30" s="4"/>
      <c r="G30" s="76"/>
      <c r="H30" s="76"/>
      <c r="I30" s="76"/>
      <c r="J30" s="76"/>
      <c r="K30" s="257"/>
      <c r="L30" s="76"/>
      <c r="M30" s="3"/>
      <c r="N30" s="17"/>
    </row>
    <row r="31" spans="1:17" ht="29.25" customHeight="1">
      <c r="A31" s="3"/>
      <c r="B31" s="138" t="s">
        <v>246</v>
      </c>
      <c r="C31" s="139"/>
      <c r="D31" s="4"/>
      <c r="E31" s="4"/>
      <c r="F31" s="4"/>
      <c r="G31" s="224"/>
      <c r="H31" s="224"/>
      <c r="I31" s="224"/>
      <c r="J31" s="141"/>
      <c r="K31" s="224"/>
      <c r="L31" s="224"/>
      <c r="M31" s="3"/>
      <c r="N31" s="17"/>
    </row>
    <row r="32" spans="1:17">
      <c r="A32" s="3"/>
      <c r="B32" s="138" t="s">
        <v>247</v>
      </c>
      <c r="C32" s="139"/>
      <c r="D32" s="4"/>
      <c r="E32" s="4"/>
      <c r="F32" s="4"/>
      <c r="G32" s="224"/>
      <c r="L32" s="224"/>
      <c r="M32" s="3"/>
      <c r="N32" s="17"/>
    </row>
    <row r="33" spans="1:14">
      <c r="A33" s="3"/>
      <c r="B33" s="3" t="s">
        <v>248</v>
      </c>
      <c r="C33" s="3"/>
      <c r="D33" s="4"/>
      <c r="E33" s="4"/>
      <c r="F33" s="4"/>
      <c r="G33" s="224"/>
      <c r="H33" s="224"/>
      <c r="I33" s="224"/>
      <c r="J33" s="224"/>
      <c r="K33" s="224"/>
      <c r="L33" s="224"/>
      <c r="M33" s="3"/>
      <c r="N33" s="17"/>
    </row>
    <row r="34" spans="1:14">
      <c r="B34" s="5" t="s">
        <v>249</v>
      </c>
      <c r="G34" s="94">
        <v>1345956</v>
      </c>
      <c r="J34" s="94">
        <v>151771</v>
      </c>
      <c r="K34" s="94">
        <v>144242</v>
      </c>
      <c r="L34" s="94">
        <v>113601</v>
      </c>
      <c r="N34" s="17"/>
    </row>
    <row r="35" spans="1:14">
      <c r="B35" s="5"/>
      <c r="N35" s="17"/>
    </row>
    <row r="36" spans="1:14">
      <c r="B36" s="5"/>
      <c r="D36" s="5"/>
      <c r="E36" s="5"/>
      <c r="F36" s="5"/>
      <c r="G36" s="5"/>
      <c r="H36" s="5"/>
      <c r="I36" s="224"/>
      <c r="N36" s="17"/>
    </row>
    <row r="37" spans="1:14">
      <c r="B37" s="5"/>
      <c r="D37" s="94"/>
      <c r="E37" s="94"/>
      <c r="F37" s="94"/>
      <c r="G37" s="5"/>
      <c r="H37" s="224"/>
      <c r="I37" s="224"/>
      <c r="L37" s="5"/>
      <c r="M37" s="224"/>
      <c r="N37" s="17"/>
    </row>
    <row r="38" spans="1:14">
      <c r="B38" s="5"/>
      <c r="D38" s="94"/>
      <c r="E38" s="94"/>
      <c r="F38" s="94"/>
      <c r="G38" s="5"/>
      <c r="H38" s="224"/>
      <c r="I38" s="224"/>
      <c r="L38" s="5"/>
      <c r="N38" s="17"/>
    </row>
    <row r="39" spans="1:14">
      <c r="D39" s="94"/>
      <c r="E39" s="94"/>
      <c r="F39" s="94"/>
      <c r="G39" s="5"/>
      <c r="H39" s="224"/>
      <c r="I39" s="224"/>
      <c r="L39" s="5"/>
      <c r="N39" s="17"/>
    </row>
    <row r="40" spans="1:14">
      <c r="D40" s="94"/>
      <c r="E40" s="94"/>
      <c r="F40" s="94"/>
      <c r="G40" s="5"/>
      <c r="H40" s="224"/>
      <c r="I40" s="224"/>
      <c r="L40" s="5"/>
      <c r="N40" s="17"/>
    </row>
    <row r="41" spans="1:14">
      <c r="D41" s="94"/>
      <c r="E41" s="94"/>
      <c r="F41" s="94"/>
      <c r="G41" s="5"/>
      <c r="H41" s="224"/>
      <c r="I41" s="224"/>
      <c r="L41" s="5"/>
      <c r="N41" s="17"/>
    </row>
    <row r="42" spans="1:14">
      <c r="D42" s="94"/>
      <c r="E42" s="94"/>
      <c r="F42" s="94"/>
      <c r="G42" s="5"/>
      <c r="H42" s="224"/>
      <c r="I42" s="224"/>
      <c r="L42" s="5"/>
      <c r="N42" s="17"/>
    </row>
    <row r="43" spans="1:14">
      <c r="D43" s="94"/>
      <c r="E43" s="94"/>
      <c r="F43" s="94"/>
      <c r="G43" s="5"/>
      <c r="H43" s="224"/>
      <c r="I43" s="224"/>
      <c r="L43" s="5"/>
      <c r="N43" s="17"/>
    </row>
    <row r="44" spans="1:14">
      <c r="D44" s="94"/>
      <c r="E44" s="94"/>
      <c r="F44" s="94"/>
      <c r="G44" s="5"/>
      <c r="H44" s="224"/>
      <c r="I44" s="224"/>
      <c r="L44" s="5"/>
      <c r="N44" s="17"/>
    </row>
    <row r="45" spans="1:14">
      <c r="D45" s="94"/>
      <c r="E45" s="94"/>
      <c r="F45" s="94"/>
      <c r="G45" s="5"/>
      <c r="H45" s="224"/>
      <c r="I45" s="224"/>
      <c r="L45" s="5"/>
      <c r="N45" s="17"/>
    </row>
    <row r="46" spans="1:14">
      <c r="D46" s="94"/>
      <c r="E46" s="94"/>
      <c r="F46" s="94"/>
      <c r="G46" s="5"/>
      <c r="H46" s="224"/>
      <c r="I46" s="224"/>
      <c r="L46" s="5"/>
      <c r="N46" s="17"/>
    </row>
    <row r="47" spans="1:14">
      <c r="D47" s="5"/>
      <c r="E47" s="5"/>
      <c r="F47" s="5"/>
      <c r="G47" s="5"/>
      <c r="H47" s="5"/>
      <c r="I47" s="224"/>
      <c r="N47" s="17"/>
    </row>
    <row r="48" spans="1:14">
      <c r="D48" s="5"/>
      <c r="E48" s="5"/>
      <c r="F48" s="5"/>
      <c r="G48" s="5"/>
      <c r="H48" s="5"/>
      <c r="I48" s="224"/>
      <c r="N48" s="17"/>
    </row>
    <row r="49" spans="4:14">
      <c r="D49" s="5"/>
      <c r="E49" s="5"/>
      <c r="F49" s="5"/>
      <c r="G49" s="5"/>
      <c r="H49" s="5"/>
      <c r="I49" s="224"/>
      <c r="N49" s="17"/>
    </row>
    <row r="50" spans="4:14">
      <c r="D50" s="5"/>
      <c r="E50" s="5"/>
      <c r="F50" s="5"/>
      <c r="G50" s="5"/>
      <c r="H50" s="5"/>
      <c r="I50" s="224"/>
      <c r="N50" s="17"/>
    </row>
    <row r="51" spans="4:14">
      <c r="D51" s="5"/>
      <c r="E51" s="5"/>
      <c r="F51" s="5"/>
      <c r="G51" s="5"/>
      <c r="H51" s="5"/>
      <c r="I51" s="224"/>
      <c r="N51" s="17"/>
    </row>
    <row r="52" spans="4:14">
      <c r="D52" s="5"/>
      <c r="E52" s="5"/>
      <c r="F52" s="5"/>
      <c r="G52" s="5"/>
      <c r="H52" s="5"/>
      <c r="I52" s="224"/>
      <c r="N52" s="17"/>
    </row>
    <row r="53" spans="4:14">
      <c r="D53" s="5"/>
      <c r="E53" s="5"/>
      <c r="F53" s="5"/>
      <c r="G53" s="5"/>
      <c r="H53" s="5"/>
      <c r="I53" s="224"/>
      <c r="N53" s="17"/>
    </row>
    <row r="54" spans="4:14">
      <c r="D54" s="5"/>
      <c r="E54" s="5"/>
      <c r="F54" s="5"/>
      <c r="G54" s="5"/>
      <c r="H54" s="5"/>
      <c r="I54" s="224"/>
      <c r="N54" s="17"/>
    </row>
    <row r="55" spans="4:14">
      <c r="D55" s="5"/>
      <c r="E55" s="5"/>
      <c r="F55" s="5"/>
      <c r="G55" s="5"/>
      <c r="H55" s="5"/>
      <c r="I55" s="224"/>
      <c r="N55" s="17"/>
    </row>
    <row r="56" spans="4:14">
      <c r="D56" s="5"/>
      <c r="E56" s="5"/>
      <c r="F56" s="5"/>
      <c r="G56" s="5"/>
      <c r="H56" s="5"/>
      <c r="I56" s="224"/>
      <c r="N56" s="17"/>
    </row>
    <row r="57" spans="4:14">
      <c r="D57" s="5"/>
      <c r="E57" s="5"/>
      <c r="F57" s="5"/>
      <c r="G57" s="5"/>
      <c r="H57" s="5"/>
      <c r="I57" s="224"/>
      <c r="N57" s="17"/>
    </row>
    <row r="58" spans="4:14">
      <c r="D58" s="5"/>
      <c r="E58" s="5"/>
      <c r="F58" s="5"/>
      <c r="G58" s="5"/>
      <c r="H58" s="5"/>
      <c r="I58" s="224"/>
      <c r="N58" s="17"/>
    </row>
    <row r="59" spans="4:14">
      <c r="D59" s="5"/>
      <c r="E59" s="5"/>
      <c r="F59" s="5"/>
      <c r="G59" s="5"/>
      <c r="H59" s="5"/>
      <c r="I59" s="224"/>
      <c r="N59" s="17"/>
    </row>
    <row r="60" spans="4:14">
      <c r="D60" s="5"/>
      <c r="E60" s="5"/>
      <c r="F60" s="5"/>
      <c r="G60" s="5"/>
      <c r="H60" s="5"/>
      <c r="I60" s="224"/>
      <c r="N60" s="17"/>
    </row>
    <row r="61" spans="4:14">
      <c r="D61" s="5"/>
      <c r="E61" s="5"/>
      <c r="F61" s="5"/>
      <c r="G61" s="5"/>
      <c r="H61" s="5"/>
      <c r="I61" s="224"/>
      <c r="N61" s="17"/>
    </row>
    <row r="62" spans="4:14">
      <c r="D62" s="5"/>
      <c r="E62" s="5"/>
      <c r="F62" s="5"/>
      <c r="G62" s="5"/>
      <c r="H62" s="5"/>
      <c r="I62" s="224"/>
      <c r="N62" s="17"/>
    </row>
    <row r="63" spans="4:14">
      <c r="N63" s="17"/>
    </row>
    <row r="64" spans="4:14">
      <c r="N64" s="17"/>
    </row>
    <row r="65" spans="14:14">
      <c r="N65" s="17"/>
    </row>
    <row r="66" spans="14:14">
      <c r="N66" s="17"/>
    </row>
    <row r="67" spans="14:14">
      <c r="N67" s="17"/>
    </row>
    <row r="68" spans="14:14">
      <c r="N68" s="17"/>
    </row>
    <row r="69" spans="14:14">
      <c r="N69" s="17"/>
    </row>
    <row r="70" spans="14:14">
      <c r="N70" s="17"/>
    </row>
    <row r="71" spans="14:14">
      <c r="N71" s="17"/>
    </row>
    <row r="72" spans="14:14">
      <c r="N72" s="17"/>
    </row>
    <row r="73" spans="14:14">
      <c r="N73" s="17"/>
    </row>
    <row r="74" spans="14:14">
      <c r="N74" s="17"/>
    </row>
    <row r="75" spans="14:14">
      <c r="N75" s="17"/>
    </row>
    <row r="76" spans="14:14">
      <c r="N76" s="17"/>
    </row>
    <row r="77" spans="14:14">
      <c r="N77" s="17"/>
    </row>
    <row r="78" spans="14:14">
      <c r="N78" s="17"/>
    </row>
    <row r="79" spans="14:14">
      <c r="N79" s="17"/>
    </row>
    <row r="80" spans="14:14">
      <c r="N80" s="17"/>
    </row>
    <row r="81" spans="14:14">
      <c r="N81" s="17"/>
    </row>
    <row r="82" spans="14:14">
      <c r="N82" s="17"/>
    </row>
    <row r="83" spans="14:14">
      <c r="N83" s="17"/>
    </row>
    <row r="84" spans="14:14">
      <c r="N84" s="17"/>
    </row>
    <row r="85" spans="14:14">
      <c r="N85" s="17"/>
    </row>
    <row r="86" spans="14:14">
      <c r="N86" s="17"/>
    </row>
    <row r="87" spans="14:14">
      <c r="N87" s="17"/>
    </row>
    <row r="88" spans="14:14">
      <c r="N88" s="17"/>
    </row>
    <row r="89" spans="14:14">
      <c r="N89" s="17"/>
    </row>
    <row r="90" spans="14:14">
      <c r="N90" s="17"/>
    </row>
    <row r="91" spans="14:14">
      <c r="N91" s="17"/>
    </row>
    <row r="92" spans="14:14">
      <c r="N92" s="17"/>
    </row>
    <row r="93" spans="14:14">
      <c r="N93" s="17"/>
    </row>
    <row r="94" spans="14:14">
      <c r="N94" s="17"/>
    </row>
    <row r="95" spans="14:14">
      <c r="N95" s="17"/>
    </row>
    <row r="96" spans="14:14">
      <c r="N96" s="17"/>
    </row>
    <row r="97" spans="14:14">
      <c r="N97" s="17"/>
    </row>
    <row r="98" spans="14:14">
      <c r="N98" s="17"/>
    </row>
    <row r="99" spans="14:14">
      <c r="N99" s="17"/>
    </row>
    <row r="100" spans="14:14">
      <c r="N100" s="17"/>
    </row>
    <row r="101" spans="14:14">
      <c r="N101" s="17"/>
    </row>
    <row r="102" spans="14:14">
      <c r="N102" s="17"/>
    </row>
    <row r="103" spans="14:14">
      <c r="N103" s="17"/>
    </row>
    <row r="104" spans="14:14">
      <c r="N104" s="17"/>
    </row>
    <row r="105" spans="14:14">
      <c r="N105" s="17"/>
    </row>
    <row r="106" spans="14:14">
      <c r="N106" s="17"/>
    </row>
    <row r="107" spans="14:14">
      <c r="N107" s="17"/>
    </row>
    <row r="108" spans="14:14">
      <c r="N108" s="17"/>
    </row>
    <row r="109" spans="14:14">
      <c r="N109" s="17"/>
    </row>
    <row r="110" spans="14:14">
      <c r="N110" s="17"/>
    </row>
    <row r="111" spans="14:14">
      <c r="N111" s="17"/>
    </row>
    <row r="112" spans="14:14">
      <c r="N112" s="17"/>
    </row>
    <row r="113" spans="14:14">
      <c r="N113" s="17"/>
    </row>
    <row r="114" spans="14:14">
      <c r="N114" s="17"/>
    </row>
    <row r="115" spans="14:14">
      <c r="N115" s="17"/>
    </row>
    <row r="116" spans="14:14">
      <c r="N116" s="17"/>
    </row>
    <row r="117" spans="14:14">
      <c r="N117" s="17"/>
    </row>
    <row r="118" spans="14:14">
      <c r="N118" s="17"/>
    </row>
    <row r="119" spans="14:14">
      <c r="N119" s="17"/>
    </row>
    <row r="120" spans="14:14">
      <c r="N120" s="17"/>
    </row>
    <row r="121" spans="14:14">
      <c r="N121" s="17"/>
    </row>
    <row r="122" spans="14:14">
      <c r="N122" s="17"/>
    </row>
    <row r="123" spans="14:14">
      <c r="N123" s="17"/>
    </row>
    <row r="124" spans="14:14">
      <c r="N124" s="17"/>
    </row>
    <row r="125" spans="14:14">
      <c r="N125" s="17"/>
    </row>
    <row r="126" spans="14:14">
      <c r="N126" s="17"/>
    </row>
    <row r="127" spans="14:14">
      <c r="N127" s="17"/>
    </row>
    <row r="128" spans="14:14">
      <c r="N128" s="17"/>
    </row>
    <row r="129" spans="14:14">
      <c r="N129" s="17"/>
    </row>
    <row r="130" spans="14:14">
      <c r="N130" s="17"/>
    </row>
    <row r="131" spans="14:14">
      <c r="N131" s="17"/>
    </row>
    <row r="132" spans="14:14">
      <c r="N132" s="17"/>
    </row>
    <row r="133" spans="14:14">
      <c r="N133" s="17"/>
    </row>
    <row r="134" spans="14:14">
      <c r="N134" s="17"/>
    </row>
    <row r="135" spans="14:14">
      <c r="N135" s="17"/>
    </row>
    <row r="136" spans="14:14">
      <c r="N136" s="17"/>
    </row>
    <row r="137" spans="14:14">
      <c r="N137" s="17"/>
    </row>
    <row r="138" spans="14:14">
      <c r="N138" s="17"/>
    </row>
    <row r="139" spans="14:14">
      <c r="N139" s="17"/>
    </row>
    <row r="140" spans="14:14">
      <c r="N140" s="17"/>
    </row>
    <row r="141" spans="14:14">
      <c r="N141" s="17"/>
    </row>
    <row r="142" spans="14:14">
      <c r="N142" s="17"/>
    </row>
    <row r="143" spans="14:14">
      <c r="N143" s="17"/>
    </row>
    <row r="144" spans="14:14">
      <c r="N144" s="17"/>
    </row>
    <row r="145" spans="14:14">
      <c r="N145" s="17"/>
    </row>
    <row r="146" spans="14:14">
      <c r="N146" s="17"/>
    </row>
    <row r="147" spans="14:14">
      <c r="N147" s="17"/>
    </row>
    <row r="148" spans="14:14">
      <c r="N148" s="17"/>
    </row>
    <row r="149" spans="14:14">
      <c r="N149" s="17"/>
    </row>
    <row r="150" spans="14:14">
      <c r="N150" s="17"/>
    </row>
    <row r="151" spans="14:14">
      <c r="N151" s="17"/>
    </row>
    <row r="152" spans="14:14">
      <c r="N152" s="17"/>
    </row>
    <row r="153" spans="14:14">
      <c r="N153" s="17"/>
    </row>
    <row r="154" spans="14:14">
      <c r="N154" s="17"/>
    </row>
    <row r="155" spans="14:14">
      <c r="N155" s="17"/>
    </row>
    <row r="156" spans="14:14">
      <c r="N156" s="17"/>
    </row>
    <row r="157" spans="14:14">
      <c r="N157" s="17"/>
    </row>
    <row r="158" spans="14:14">
      <c r="N158" s="17"/>
    </row>
    <row r="159" spans="14:14">
      <c r="N159" s="17"/>
    </row>
    <row r="160" spans="14:14">
      <c r="N160" s="17"/>
    </row>
    <row r="161" spans="14:14">
      <c r="N161" s="17"/>
    </row>
    <row r="162" spans="14:14">
      <c r="N162" s="17"/>
    </row>
    <row r="163" spans="14:14">
      <c r="N163" s="17"/>
    </row>
    <row r="164" spans="14:14">
      <c r="N164" s="17"/>
    </row>
    <row r="165" spans="14:14">
      <c r="N165" s="17"/>
    </row>
    <row r="166" spans="14:14">
      <c r="N166" s="17"/>
    </row>
    <row r="167" spans="14:14">
      <c r="N167" s="17"/>
    </row>
    <row r="168" spans="14:14">
      <c r="N168" s="17"/>
    </row>
    <row r="169" spans="14:14">
      <c r="N169" s="17"/>
    </row>
    <row r="170" spans="14:14">
      <c r="N170" s="17"/>
    </row>
    <row r="171" spans="14:14">
      <c r="N171" s="17"/>
    </row>
    <row r="172" spans="14:14">
      <c r="N172" s="17"/>
    </row>
    <row r="173" spans="14:14">
      <c r="N173" s="17"/>
    </row>
    <row r="174" spans="14:14">
      <c r="N174" s="17"/>
    </row>
    <row r="175" spans="14:14">
      <c r="N175" s="17"/>
    </row>
    <row r="176" spans="14:14">
      <c r="N176" s="17"/>
    </row>
    <row r="177" spans="14:14">
      <c r="N177" s="17"/>
    </row>
    <row r="178" spans="14:14">
      <c r="N178" s="17"/>
    </row>
    <row r="179" spans="14:14">
      <c r="N179" s="17"/>
    </row>
    <row r="180" spans="14:14">
      <c r="N180" s="17"/>
    </row>
    <row r="181" spans="14:14">
      <c r="N181" s="17"/>
    </row>
    <row r="182" spans="14:14">
      <c r="N182" s="17"/>
    </row>
    <row r="183" spans="14:14">
      <c r="N183" s="17"/>
    </row>
    <row r="184" spans="14:14">
      <c r="N184" s="17"/>
    </row>
    <row r="185" spans="14:14">
      <c r="N185" s="17"/>
    </row>
    <row r="186" spans="14:14">
      <c r="N186" s="17"/>
    </row>
    <row r="187" spans="14:14">
      <c r="N187" s="17"/>
    </row>
    <row r="188" spans="14:14">
      <c r="N188" s="17"/>
    </row>
    <row r="189" spans="14:14">
      <c r="N189" s="17"/>
    </row>
    <row r="190" spans="14:14">
      <c r="N190" s="17"/>
    </row>
  </sheetData>
  <autoFilter ref="A6:L6"/>
  <mergeCells count="15">
    <mergeCell ref="A1:L2"/>
    <mergeCell ref="A4:A5"/>
    <mergeCell ref="B4:B5"/>
    <mergeCell ref="C4:C5"/>
    <mergeCell ref="D4:F4"/>
    <mergeCell ref="G4:G5"/>
    <mergeCell ref="H4:H5"/>
    <mergeCell ref="I4:I5"/>
    <mergeCell ref="J4:L4"/>
    <mergeCell ref="G25:H25"/>
    <mergeCell ref="M4:N4"/>
    <mergeCell ref="O4:O5"/>
    <mergeCell ref="A21:C21"/>
    <mergeCell ref="A22:C22"/>
    <mergeCell ref="G26:H26"/>
  </mergeCells>
  <phoneticPr fontId="0" type="noConversion"/>
  <dataValidations count="1">
    <dataValidation type="list" allowBlank="1" showInputMessage="1" showErrorMessage="1" sqref="C19:E19">
      <formula1>#REF!</formula1>
    </dataValidation>
  </dataValidations>
  <printOptions horizontalCentered="1"/>
  <pageMargins left="0.19685039370078741" right="0.19685039370078741" top="0.19685039370078741" bottom="0.27559055118110237" header="0" footer="0"/>
  <pageSetup paperSize="9" scale="85" fitToHeight="10" orientation="landscape" r:id="rId1"/>
  <headerFooter alignWithMargins="0">
    <oddFooter>&amp;C &amp;P</oddFooter>
  </headerFooter>
  <rowBreaks count="1" manualBreakCount="1">
    <brk id="33" max="12" man="1"/>
  </rowBreaks>
  <colBreaks count="1" manualBreakCount="1">
    <brk id="1" max="35" man="1"/>
  </colBreaks>
</worksheet>
</file>

<file path=xl/worksheets/sheet8.xml><?xml version="1.0" encoding="utf-8"?>
<worksheet xmlns="http://schemas.openxmlformats.org/spreadsheetml/2006/main" xmlns:r="http://schemas.openxmlformats.org/officeDocument/2006/relationships">
  <sheetPr>
    <pageSetUpPr fitToPage="1"/>
  </sheetPr>
  <dimension ref="A1:Q184"/>
  <sheetViews>
    <sheetView view="pageBreakPreview" zoomScale="70" zoomScaleNormal="100" zoomScaleSheetLayoutView="70" workbookViewId="0">
      <pane ySplit="5" topLeftCell="A6" activePane="bottomLeft" state="frozen"/>
      <selection activeCell="G278" sqref="G278"/>
      <selection pane="bottomLeft" activeCell="G278" sqref="G278"/>
    </sheetView>
  </sheetViews>
  <sheetFormatPr defaultRowHeight="15" outlineLevelRow="1"/>
  <cols>
    <col min="1" max="1" width="3.7109375" style="5" customWidth="1"/>
    <col min="2" max="2" width="12.140625" style="94" customWidth="1"/>
    <col min="3" max="3" width="30.85546875" style="5" customWidth="1"/>
    <col min="4" max="4" width="14.140625" style="95" customWidth="1"/>
    <col min="5" max="6" width="12.28515625" style="95" customWidth="1"/>
    <col min="7" max="7" width="16.42578125" style="94" customWidth="1"/>
    <col min="8" max="8" width="12.42578125" style="94" customWidth="1"/>
    <col min="9" max="9" width="12" style="94" customWidth="1"/>
    <col min="10" max="10" width="11.140625" style="94" customWidth="1"/>
    <col min="11" max="12" width="9.28515625" style="94" customWidth="1"/>
    <col min="13" max="13" width="12.85546875" style="5" customWidth="1"/>
    <col min="14" max="14" width="12.140625" style="5" customWidth="1"/>
    <col min="15" max="15" width="13.5703125" style="5" hidden="1" customWidth="1"/>
    <col min="16" max="16384" width="9.140625" style="5"/>
  </cols>
  <sheetData>
    <row r="1" spans="1:17" s="1" customFormat="1" ht="40.5" customHeight="1">
      <c r="A1" s="1618" t="s">
        <v>234</v>
      </c>
      <c r="B1" s="1618"/>
      <c r="C1" s="1618"/>
      <c r="D1" s="1618"/>
      <c r="E1" s="1618"/>
      <c r="F1" s="1618"/>
      <c r="G1" s="1618"/>
      <c r="H1" s="1618"/>
      <c r="I1" s="1618"/>
      <c r="J1" s="1618"/>
      <c r="K1" s="1618"/>
      <c r="L1" s="1618"/>
      <c r="M1" s="223"/>
    </row>
    <row r="2" spans="1:17" s="2" customFormat="1" ht="29.25" customHeight="1">
      <c r="A2" s="1618"/>
      <c r="B2" s="1618"/>
      <c r="C2" s="1618"/>
      <c r="D2" s="1618"/>
      <c r="E2" s="1618"/>
      <c r="F2" s="1618"/>
      <c r="G2" s="1618"/>
      <c r="H2" s="1618"/>
      <c r="I2" s="1618"/>
      <c r="J2" s="1618"/>
      <c r="K2" s="1618"/>
      <c r="L2" s="1618"/>
      <c r="M2" s="223"/>
    </row>
    <row r="3" spans="1:17" ht="15.75" thickBot="1">
      <c r="A3" s="3"/>
      <c r="B3" s="224"/>
      <c r="C3" s="3"/>
      <c r="D3" s="4"/>
      <c r="E3" s="4"/>
      <c r="F3" s="4"/>
      <c r="G3" s="224"/>
      <c r="H3" s="224"/>
      <c r="I3" s="224"/>
      <c r="J3" s="224"/>
      <c r="K3" s="224"/>
      <c r="L3" s="224"/>
      <c r="M3" s="224"/>
    </row>
    <row r="4" spans="1:17" s="6" customFormat="1" ht="34.5" customHeight="1">
      <c r="A4" s="1672" t="s">
        <v>134</v>
      </c>
      <c r="B4" s="1674" t="s">
        <v>301</v>
      </c>
      <c r="C4" s="1674" t="s">
        <v>295</v>
      </c>
      <c r="D4" s="1676" t="s">
        <v>298</v>
      </c>
      <c r="E4" s="1677"/>
      <c r="F4" s="1678"/>
      <c r="G4" s="1674" t="s">
        <v>300</v>
      </c>
      <c r="H4" s="1674" t="s">
        <v>140</v>
      </c>
      <c r="I4" s="1679" t="s">
        <v>141</v>
      </c>
      <c r="J4" s="1681" t="s">
        <v>142</v>
      </c>
      <c r="K4" s="1681"/>
      <c r="L4" s="1682"/>
      <c r="M4" s="1615"/>
      <c r="N4" s="1616"/>
      <c r="O4" s="1604" t="s">
        <v>250</v>
      </c>
    </row>
    <row r="5" spans="1:17" ht="35.25" customHeight="1" thickBot="1">
      <c r="A5" s="1673"/>
      <c r="B5" s="1675"/>
      <c r="C5" s="1675"/>
      <c r="D5" s="242" t="s">
        <v>296</v>
      </c>
      <c r="E5" s="241" t="s">
        <v>297</v>
      </c>
      <c r="F5" s="241" t="s">
        <v>299</v>
      </c>
      <c r="G5" s="1675"/>
      <c r="H5" s="1675"/>
      <c r="I5" s="1680"/>
      <c r="J5" s="239" t="s">
        <v>144</v>
      </c>
      <c r="K5" s="240" t="s">
        <v>145</v>
      </c>
      <c r="L5" s="248" t="s">
        <v>146</v>
      </c>
      <c r="M5" s="243"/>
      <c r="N5" s="244"/>
      <c r="O5" s="1605"/>
    </row>
    <row r="6" spans="1:17" ht="18" customHeight="1">
      <c r="A6" s="249"/>
      <c r="B6" s="18"/>
      <c r="C6" s="18"/>
      <c r="D6" s="18"/>
      <c r="E6" s="18"/>
      <c r="F6" s="18"/>
      <c r="G6" s="18"/>
      <c r="H6" s="18"/>
      <c r="I6" s="18"/>
      <c r="J6" s="18"/>
      <c r="K6" s="18"/>
      <c r="L6" s="250"/>
      <c r="M6" s="223"/>
      <c r="N6" s="2"/>
    </row>
    <row r="7" spans="1:17" ht="60.75" customHeight="1" outlineLevel="1">
      <c r="A7" s="251" t="e">
        <f>#REF!</f>
        <v>#REF!</v>
      </c>
      <c r="B7" s="12" t="e">
        <f>#REF!</f>
        <v>#REF!</v>
      </c>
      <c r="C7" s="12" t="e">
        <f>VLOOKUP(#REF!,#REF!,3,FALSE)</f>
        <v>#REF!</v>
      </c>
      <c r="D7" s="15" t="e">
        <f>#REF!</f>
        <v>#REF!</v>
      </c>
      <c r="E7" s="15" t="e">
        <f>#REF!</f>
        <v>#REF!</v>
      </c>
      <c r="F7" s="15" t="e">
        <f>#REF!</f>
        <v>#REF!</v>
      </c>
      <c r="G7" s="15" t="e">
        <f>#REF!</f>
        <v>#REF!</v>
      </c>
      <c r="H7" s="15" t="e">
        <f>#REF!</f>
        <v>#REF!</v>
      </c>
      <c r="I7" s="15" t="e">
        <f>#REF!</f>
        <v>#REF!</v>
      </c>
      <c r="J7" s="15" t="e">
        <f>#REF!</f>
        <v>#REF!</v>
      </c>
      <c r="K7" s="15" t="e">
        <f>#REF!</f>
        <v>#REF!</v>
      </c>
      <c r="L7" s="15" t="e">
        <f>#REF!</f>
        <v>#REF!</v>
      </c>
    </row>
    <row r="8" spans="1:17" ht="25.5" customHeight="1" outlineLevel="1">
      <c r="A8" s="251" t="e">
        <f>#REF!</f>
        <v>#REF!</v>
      </c>
      <c r="B8" s="12" t="e">
        <f>#REF!</f>
        <v>#REF!</v>
      </c>
      <c r="C8" s="12" t="e">
        <f>VLOOKUP(#REF!,#REF!,3,FALSE)</f>
        <v>#REF!</v>
      </c>
      <c r="D8" s="15" t="e">
        <f>#REF!</f>
        <v>#REF!</v>
      </c>
      <c r="E8" s="15" t="e">
        <f>#REF!</f>
        <v>#REF!</v>
      </c>
      <c r="F8" s="15" t="e">
        <f>#REF!</f>
        <v>#REF!</v>
      </c>
      <c r="G8" s="15" t="e">
        <f>#REF!</f>
        <v>#REF!</v>
      </c>
      <c r="H8" s="15" t="e">
        <f>#REF!</f>
        <v>#REF!</v>
      </c>
      <c r="I8" s="15" t="e">
        <f>#REF!</f>
        <v>#REF!</v>
      </c>
      <c r="J8" s="15" t="e">
        <f>#REF!</f>
        <v>#REF!</v>
      </c>
      <c r="K8" s="15" t="e">
        <f>#REF!</f>
        <v>#REF!</v>
      </c>
      <c r="L8" s="15" t="e">
        <f>#REF!</f>
        <v>#REF!</v>
      </c>
    </row>
    <row r="9" spans="1:17" ht="29.25" customHeight="1" outlineLevel="1">
      <c r="A9" s="251" t="e">
        <f>#REF!</f>
        <v>#REF!</v>
      </c>
      <c r="B9" s="12" t="e">
        <f>#REF!</f>
        <v>#REF!</v>
      </c>
      <c r="C9" s="12" t="e">
        <f>VLOOKUP(#REF!,#REF!,3,FALSE)</f>
        <v>#REF!</v>
      </c>
      <c r="D9" s="15" t="e">
        <f>#REF!</f>
        <v>#REF!</v>
      </c>
      <c r="E9" s="15" t="e">
        <f>#REF!</f>
        <v>#REF!</v>
      </c>
      <c r="F9" s="15" t="e">
        <f>#REF!</f>
        <v>#REF!</v>
      </c>
      <c r="G9" s="15" t="e">
        <f>#REF!</f>
        <v>#REF!</v>
      </c>
      <c r="H9" s="15" t="e">
        <f>#REF!</f>
        <v>#REF!</v>
      </c>
      <c r="I9" s="15" t="e">
        <f>#REF!</f>
        <v>#REF!</v>
      </c>
      <c r="J9" s="15" t="e">
        <f>#REF!</f>
        <v>#REF!</v>
      </c>
      <c r="K9" s="15" t="e">
        <f>#REF!</f>
        <v>#REF!</v>
      </c>
      <c r="L9" s="15" t="e">
        <f>#REF!</f>
        <v>#REF!</v>
      </c>
    </row>
    <row r="10" spans="1:17" ht="37.5" customHeight="1" outlineLevel="1">
      <c r="A10" s="251" t="e">
        <f>#REF!</f>
        <v>#REF!</v>
      </c>
      <c r="B10" s="12" t="e">
        <f>#REF!</f>
        <v>#REF!</v>
      </c>
      <c r="C10" s="12" t="e">
        <f>VLOOKUP(#REF!,#REF!,3,FALSE)</f>
        <v>#REF!</v>
      </c>
      <c r="D10" s="15" t="e">
        <f>#REF!</f>
        <v>#REF!</v>
      </c>
      <c r="E10" s="15" t="e">
        <f>#REF!</f>
        <v>#REF!</v>
      </c>
      <c r="F10" s="15" t="e">
        <f>#REF!</f>
        <v>#REF!</v>
      </c>
      <c r="G10" s="15" t="e">
        <f>#REF!</f>
        <v>#REF!</v>
      </c>
      <c r="H10" s="15" t="e">
        <f>#REF!</f>
        <v>#REF!</v>
      </c>
      <c r="I10" s="15" t="e">
        <f>#REF!</f>
        <v>#REF!</v>
      </c>
      <c r="J10" s="15" t="e">
        <f>#REF!</f>
        <v>#REF!</v>
      </c>
      <c r="K10" s="15" t="e">
        <f>#REF!</f>
        <v>#REF!</v>
      </c>
      <c r="L10" s="15" t="e">
        <f>#REF!</f>
        <v>#REF!</v>
      </c>
    </row>
    <row r="11" spans="1:17" ht="37.5" customHeight="1" outlineLevel="1">
      <c r="A11" s="251" t="e">
        <f>#REF!</f>
        <v>#REF!</v>
      </c>
      <c r="B11" s="12" t="e">
        <f>#REF!</f>
        <v>#REF!</v>
      </c>
      <c r="C11" s="12" t="e">
        <f>VLOOKUP(#REF!,#REF!,3,FALSE)</f>
        <v>#REF!</v>
      </c>
      <c r="D11" s="15" t="e">
        <f>#REF!</f>
        <v>#REF!</v>
      </c>
      <c r="E11" s="15" t="e">
        <f>#REF!</f>
        <v>#REF!</v>
      </c>
      <c r="F11" s="15" t="e">
        <f>#REF!</f>
        <v>#REF!</v>
      </c>
      <c r="G11" s="15" t="e">
        <f>#REF!</f>
        <v>#REF!</v>
      </c>
      <c r="H11" s="15" t="e">
        <f>#REF!</f>
        <v>#REF!</v>
      </c>
      <c r="I11" s="15" t="e">
        <f>#REF!</f>
        <v>#REF!</v>
      </c>
      <c r="J11" s="15" t="e">
        <f>#REF!</f>
        <v>#REF!</v>
      </c>
      <c r="K11" s="15" t="e">
        <f>#REF!</f>
        <v>#REF!</v>
      </c>
      <c r="L11" s="15" t="e">
        <f>#REF!</f>
        <v>#REF!</v>
      </c>
    </row>
    <row r="12" spans="1:17" ht="36.75" customHeight="1" outlineLevel="1">
      <c r="A12" s="251" t="e">
        <f>#REF!</f>
        <v>#REF!</v>
      </c>
      <c r="B12" s="12" t="e">
        <f>#REF!</f>
        <v>#REF!</v>
      </c>
      <c r="C12" s="12" t="e">
        <f>VLOOKUP(#REF!,#REF!,3,FALSE)</f>
        <v>#REF!</v>
      </c>
      <c r="D12" s="15" t="e">
        <f>#REF!</f>
        <v>#REF!</v>
      </c>
      <c r="E12" s="15" t="e">
        <f>#REF!</f>
        <v>#REF!</v>
      </c>
      <c r="F12" s="15" t="e">
        <f>#REF!</f>
        <v>#REF!</v>
      </c>
      <c r="G12" s="15" t="e">
        <f>#REF!</f>
        <v>#REF!</v>
      </c>
      <c r="H12" s="15" t="e">
        <f>#REF!</f>
        <v>#REF!</v>
      </c>
      <c r="I12" s="15" t="e">
        <f>#REF!</f>
        <v>#REF!</v>
      </c>
      <c r="J12" s="15" t="e">
        <f>#REF!</f>
        <v>#REF!</v>
      </c>
      <c r="K12" s="15" t="e">
        <f>#REF!</f>
        <v>#REF!</v>
      </c>
      <c r="L12" s="15" t="e">
        <f>#REF!</f>
        <v>#REF!</v>
      </c>
    </row>
    <row r="13" spans="1:17" ht="39" customHeight="1" outlineLevel="1">
      <c r="A13" s="251" t="e">
        <f>#REF!</f>
        <v>#REF!</v>
      </c>
      <c r="B13" s="12" t="e">
        <f>#REF!</f>
        <v>#REF!</v>
      </c>
      <c r="C13" s="12" t="e">
        <f>VLOOKUP(#REF!,#REF!,3,FALSE)</f>
        <v>#REF!</v>
      </c>
      <c r="D13" s="15" t="e">
        <f>#REF!</f>
        <v>#REF!</v>
      </c>
      <c r="E13" s="15" t="e">
        <f>#REF!</f>
        <v>#REF!</v>
      </c>
      <c r="F13" s="15" t="e">
        <f>#REF!</f>
        <v>#REF!</v>
      </c>
      <c r="G13" s="15" t="e">
        <f>#REF!</f>
        <v>#REF!</v>
      </c>
      <c r="H13" s="15" t="e">
        <f>#REF!</f>
        <v>#REF!</v>
      </c>
      <c r="I13" s="15" t="e">
        <f>#REF!</f>
        <v>#REF!</v>
      </c>
      <c r="J13" s="15" t="e">
        <f>#REF!</f>
        <v>#REF!</v>
      </c>
      <c r="K13" s="15" t="e">
        <f>#REF!</f>
        <v>#REF!</v>
      </c>
      <c r="L13" s="15" t="e">
        <f>#REF!</f>
        <v>#REF!</v>
      </c>
    </row>
    <row r="14" spans="1:17" ht="25.5" customHeight="1">
      <c r="A14" s="112"/>
      <c r="B14" s="13"/>
      <c r="C14" s="247"/>
      <c r="D14" s="114"/>
      <c r="E14" s="114"/>
      <c r="F14" s="114"/>
      <c r="G14" s="14"/>
      <c r="H14" s="61"/>
      <c r="I14" s="15"/>
      <c r="J14" s="15"/>
      <c r="K14" s="61"/>
      <c r="L14" s="252"/>
    </row>
    <row r="15" spans="1:17" ht="22.5" customHeight="1">
      <c r="A15" s="1666" t="e">
        <f>VLOOKUP(#REF!,#REF!,3,FALSE)</f>
        <v>#REF!</v>
      </c>
      <c r="B15" s="1667"/>
      <c r="C15" s="1668"/>
      <c r="D15" s="255" t="e">
        <f t="shared" ref="D15:L15" si="0">SUM(D7:D14)</f>
        <v>#REF!</v>
      </c>
      <c r="E15" s="255" t="e">
        <f t="shared" si="0"/>
        <v>#REF!</v>
      </c>
      <c r="F15" s="255" t="e">
        <f t="shared" si="0"/>
        <v>#REF!</v>
      </c>
      <c r="G15" s="255" t="e">
        <f t="shared" si="0"/>
        <v>#REF!</v>
      </c>
      <c r="H15" s="255" t="e">
        <f t="shared" si="0"/>
        <v>#REF!</v>
      </c>
      <c r="I15" s="255" t="e">
        <f t="shared" si="0"/>
        <v>#REF!</v>
      </c>
      <c r="J15" s="255" t="e">
        <f t="shared" si="0"/>
        <v>#REF!</v>
      </c>
      <c r="K15" s="255" t="e">
        <f t="shared" si="0"/>
        <v>#REF!</v>
      </c>
      <c r="L15" s="256" t="e">
        <f t="shared" si="0"/>
        <v>#REF!</v>
      </c>
      <c r="Q15" s="17"/>
    </row>
    <row r="16" spans="1:17" ht="16.5" thickBot="1">
      <c r="A16" s="1666" t="e">
        <f>VLOOKUP(#REF!,#REF!,3,FALSE)</f>
        <v>#REF!</v>
      </c>
      <c r="B16" s="1667"/>
      <c r="C16" s="1668"/>
      <c r="D16" s="123"/>
      <c r="E16" s="123"/>
      <c r="F16" s="123"/>
      <c r="G16" s="234"/>
      <c r="H16" s="126"/>
      <c r="I16" s="127" t="e">
        <f>I15/I17*100</f>
        <v>#REF!</v>
      </c>
      <c r="J16" s="127" t="e">
        <f>J15/J17*100</f>
        <v>#REF!</v>
      </c>
      <c r="K16" s="126" t="e">
        <f>K15/K17*100</f>
        <v>#REF!</v>
      </c>
      <c r="L16" s="254" t="e">
        <f>L15/L17*100</f>
        <v>#REF!</v>
      </c>
    </row>
    <row r="17" spans="1:14" ht="34.5" customHeight="1">
      <c r="A17" s="129" t="s">
        <v>237</v>
      </c>
      <c r="B17" s="130"/>
      <c r="C17" s="130"/>
      <c r="D17" s="131"/>
      <c r="E17" s="131"/>
      <c r="F17" s="131"/>
      <c r="G17" s="133"/>
      <c r="H17" s="133"/>
      <c r="I17" s="134">
        <f>I19/I20</f>
        <v>6287.5</v>
      </c>
      <c r="J17" s="134">
        <f>J19/J20</f>
        <v>7086</v>
      </c>
      <c r="K17" s="134">
        <f>K19/K20</f>
        <v>8234.375</v>
      </c>
      <c r="L17" s="134">
        <f>L19/L20</f>
        <v>9633.0798479087462</v>
      </c>
    </row>
    <row r="18" spans="1:14">
      <c r="A18" s="3"/>
      <c r="B18" s="224"/>
      <c r="C18" s="3"/>
      <c r="D18" s="4"/>
      <c r="E18" s="4"/>
      <c r="F18" s="4"/>
      <c r="G18" s="224"/>
      <c r="H18" s="224"/>
      <c r="I18" s="224"/>
      <c r="J18" s="224"/>
      <c r="K18" s="224"/>
      <c r="L18" s="224"/>
    </row>
    <row r="19" spans="1:14">
      <c r="A19" s="3"/>
      <c r="B19" s="3" t="s">
        <v>238</v>
      </c>
      <c r="C19" s="3"/>
      <c r="D19" s="4"/>
      <c r="E19" s="4"/>
      <c r="F19" s="4"/>
      <c r="G19" s="1617" t="s">
        <v>239</v>
      </c>
      <c r="H19" s="1617"/>
      <c r="I19" s="136">
        <f>'[1]by creditors'!$I$119</f>
        <v>30180</v>
      </c>
      <c r="J19" s="136">
        <f>'[1]by creditors'!$J$119</f>
        <v>35430</v>
      </c>
      <c r="K19" s="136">
        <f>'[1]by creditors'!$K$119</f>
        <v>42160</v>
      </c>
      <c r="L19" s="136">
        <f>'[1]by creditors'!$L$119</f>
        <v>50670</v>
      </c>
      <c r="M19" s="3"/>
      <c r="N19" s="17"/>
    </row>
    <row r="20" spans="1:14">
      <c r="A20" s="3"/>
      <c r="B20" s="3"/>
      <c r="C20" s="3" t="s">
        <v>240</v>
      </c>
      <c r="D20" s="4"/>
      <c r="E20" s="4"/>
      <c r="F20" s="4"/>
      <c r="G20" s="1617" t="s">
        <v>241</v>
      </c>
      <c r="H20" s="1617"/>
      <c r="I20" s="137">
        <f>'[1]by creditors'!$I$120</f>
        <v>4.8</v>
      </c>
      <c r="J20" s="137">
        <v>5</v>
      </c>
      <c r="K20" s="137">
        <f>'[1]by creditors'!$K$120</f>
        <v>5.12</v>
      </c>
      <c r="L20" s="137">
        <f>'[1]by creditors'!$L$120</f>
        <v>5.26</v>
      </c>
      <c r="M20" s="3"/>
      <c r="N20" s="17"/>
    </row>
    <row r="21" spans="1:14">
      <c r="A21" s="3"/>
      <c r="B21" s="3"/>
      <c r="C21" s="3" t="s">
        <v>242</v>
      </c>
      <c r="D21" s="4"/>
      <c r="E21" s="4"/>
      <c r="F21" s="4"/>
      <c r="G21" s="222"/>
      <c r="H21" s="222"/>
      <c r="I21" s="137"/>
      <c r="J21" s="137"/>
      <c r="K21" s="137"/>
      <c r="L21" s="137"/>
      <c r="M21" s="3"/>
      <c r="N21" s="17"/>
    </row>
    <row r="22" spans="1:14" ht="20.25">
      <c r="A22" s="3"/>
      <c r="B22" s="138" t="s">
        <v>243</v>
      </c>
      <c r="C22" s="138"/>
      <c r="D22" s="4"/>
      <c r="E22" s="4"/>
      <c r="F22" s="4"/>
      <c r="G22" s="140"/>
      <c r="H22" s="139"/>
      <c r="I22" s="141"/>
      <c r="J22" s="142"/>
      <c r="K22" s="140"/>
      <c r="L22" s="141"/>
      <c r="M22" s="3"/>
      <c r="N22" s="17"/>
    </row>
    <row r="23" spans="1:14">
      <c r="A23" s="3"/>
      <c r="B23" s="138" t="s">
        <v>244</v>
      </c>
      <c r="C23" s="138"/>
      <c r="D23" s="4"/>
      <c r="E23" s="4"/>
      <c r="F23" s="4"/>
      <c r="G23" s="221"/>
      <c r="H23" s="224"/>
      <c r="I23" s="139"/>
      <c r="J23" s="141"/>
      <c r="K23" s="141"/>
      <c r="L23" s="141"/>
      <c r="M23" s="3"/>
      <c r="N23" s="17"/>
    </row>
    <row r="24" spans="1:14">
      <c r="A24" s="3"/>
      <c r="B24" s="138" t="s">
        <v>245</v>
      </c>
      <c r="C24" s="139"/>
      <c r="D24" s="4"/>
      <c r="E24" s="4"/>
      <c r="F24" s="4"/>
      <c r="G24" s="224"/>
      <c r="H24" s="224"/>
      <c r="I24" s="224"/>
      <c r="J24" s="224"/>
      <c r="K24" s="143"/>
      <c r="L24" s="224"/>
      <c r="M24" s="3"/>
      <c r="N24" s="17"/>
    </row>
    <row r="25" spans="1:14" ht="29.25" customHeight="1">
      <c r="A25" s="3"/>
      <c r="B25" s="138" t="s">
        <v>246</v>
      </c>
      <c r="C25" s="139"/>
      <c r="D25" s="4"/>
      <c r="E25" s="4"/>
      <c r="F25" s="4"/>
      <c r="G25" s="224"/>
      <c r="H25" s="224"/>
      <c r="I25" s="224"/>
      <c r="J25" s="141"/>
      <c r="K25" s="224"/>
      <c r="L25" s="224"/>
      <c r="M25" s="3"/>
      <c r="N25" s="17"/>
    </row>
    <row r="26" spans="1:14">
      <c r="A26" s="3"/>
      <c r="B26" s="138" t="s">
        <v>247</v>
      </c>
      <c r="C26" s="139"/>
      <c r="D26" s="4"/>
      <c r="E26" s="4"/>
      <c r="F26" s="4"/>
      <c r="G26" s="224"/>
      <c r="L26" s="224"/>
      <c r="M26" s="3"/>
      <c r="N26" s="17"/>
    </row>
    <row r="27" spans="1:14">
      <c r="A27" s="3"/>
      <c r="B27" s="3" t="s">
        <v>248</v>
      </c>
      <c r="C27" s="3"/>
      <c r="D27" s="4"/>
      <c r="E27" s="4"/>
      <c r="F27" s="4"/>
      <c r="G27" s="224"/>
      <c r="H27" s="224"/>
      <c r="I27" s="224"/>
      <c r="J27" s="224"/>
      <c r="K27" s="224"/>
      <c r="L27" s="224"/>
      <c r="M27" s="3"/>
      <c r="N27" s="17"/>
    </row>
    <row r="28" spans="1:14">
      <c r="B28" s="5" t="s">
        <v>249</v>
      </c>
      <c r="G28" s="94">
        <v>1345956</v>
      </c>
      <c r="J28" s="94">
        <v>151771</v>
      </c>
      <c r="K28" s="94">
        <v>144242</v>
      </c>
      <c r="L28" s="94">
        <v>113601</v>
      </c>
      <c r="N28" s="17"/>
    </row>
    <row r="29" spans="1:14">
      <c r="B29" s="5"/>
      <c r="N29" s="17"/>
    </row>
    <row r="30" spans="1:14">
      <c r="B30" s="5"/>
      <c r="D30" s="5"/>
      <c r="E30" s="5"/>
      <c r="F30" s="5"/>
      <c r="G30" s="5"/>
      <c r="H30" s="5"/>
      <c r="I30" s="224"/>
      <c r="N30" s="17"/>
    </row>
    <row r="31" spans="1:14">
      <c r="B31" s="5"/>
      <c r="D31" s="94"/>
      <c r="E31" s="94"/>
      <c r="F31" s="94"/>
      <c r="G31" s="5"/>
      <c r="H31" s="224"/>
      <c r="I31" s="224"/>
      <c r="L31" s="5"/>
      <c r="M31" s="224"/>
      <c r="N31" s="17"/>
    </row>
    <row r="32" spans="1:14">
      <c r="B32" s="5"/>
      <c r="D32" s="94"/>
      <c r="E32" s="94"/>
      <c r="F32" s="94"/>
      <c r="G32" s="5"/>
      <c r="H32" s="224"/>
      <c r="I32" s="224"/>
      <c r="L32" s="5"/>
      <c r="N32" s="17"/>
    </row>
    <row r="33" spans="4:14">
      <c r="D33" s="94"/>
      <c r="E33" s="94"/>
      <c r="F33" s="94"/>
      <c r="G33" s="5"/>
      <c r="H33" s="224"/>
      <c r="I33" s="224"/>
      <c r="L33" s="5"/>
      <c r="N33" s="17"/>
    </row>
    <row r="34" spans="4:14">
      <c r="D34" s="94"/>
      <c r="E34" s="94"/>
      <c r="F34" s="94"/>
      <c r="G34" s="5"/>
      <c r="H34" s="224"/>
      <c r="I34" s="224"/>
      <c r="L34" s="5"/>
      <c r="N34" s="17"/>
    </row>
    <row r="35" spans="4:14">
      <c r="D35" s="94"/>
      <c r="E35" s="94"/>
      <c r="F35" s="94"/>
      <c r="G35" s="5"/>
      <c r="H35" s="224"/>
      <c r="I35" s="224"/>
      <c r="L35" s="5"/>
      <c r="N35" s="17"/>
    </row>
    <row r="36" spans="4:14">
      <c r="D36" s="94"/>
      <c r="E36" s="94"/>
      <c r="F36" s="94"/>
      <c r="G36" s="5"/>
      <c r="H36" s="224"/>
      <c r="I36" s="224"/>
      <c r="L36" s="5"/>
      <c r="N36" s="17"/>
    </row>
    <row r="37" spans="4:14">
      <c r="D37" s="94"/>
      <c r="E37" s="94"/>
      <c r="F37" s="94"/>
      <c r="G37" s="5"/>
      <c r="H37" s="224"/>
      <c r="I37" s="224"/>
      <c r="L37" s="5"/>
      <c r="N37" s="17"/>
    </row>
    <row r="38" spans="4:14">
      <c r="D38" s="94"/>
      <c r="E38" s="94"/>
      <c r="F38" s="94"/>
      <c r="G38" s="5"/>
      <c r="H38" s="224"/>
      <c r="I38" s="224"/>
      <c r="L38" s="5"/>
      <c r="N38" s="17"/>
    </row>
    <row r="39" spans="4:14">
      <c r="D39" s="94"/>
      <c r="E39" s="94"/>
      <c r="F39" s="94"/>
      <c r="G39" s="5"/>
      <c r="H39" s="224"/>
      <c r="I39" s="224"/>
      <c r="L39" s="5"/>
      <c r="N39" s="17"/>
    </row>
    <row r="40" spans="4:14">
      <c r="D40" s="94"/>
      <c r="E40" s="94"/>
      <c r="F40" s="94"/>
      <c r="G40" s="5"/>
      <c r="H40" s="224"/>
      <c r="I40" s="224"/>
      <c r="L40" s="5"/>
      <c r="N40" s="17"/>
    </row>
    <row r="41" spans="4:14">
      <c r="D41" s="5"/>
      <c r="E41" s="5"/>
      <c r="F41" s="5"/>
      <c r="G41" s="5"/>
      <c r="H41" s="5"/>
      <c r="I41" s="224"/>
      <c r="N41" s="17"/>
    </row>
    <row r="42" spans="4:14">
      <c r="D42" s="5"/>
      <c r="E42" s="5"/>
      <c r="F42" s="5"/>
      <c r="G42" s="5"/>
      <c r="H42" s="5"/>
      <c r="I42" s="224"/>
      <c r="N42" s="17"/>
    </row>
    <row r="43" spans="4:14">
      <c r="D43" s="5"/>
      <c r="E43" s="5"/>
      <c r="F43" s="5"/>
      <c r="G43" s="5"/>
      <c r="H43" s="5"/>
      <c r="I43" s="224"/>
      <c r="N43" s="17"/>
    </row>
    <row r="44" spans="4:14">
      <c r="D44" s="5"/>
      <c r="E44" s="5"/>
      <c r="F44" s="5"/>
      <c r="G44" s="5"/>
      <c r="H44" s="5"/>
      <c r="I44" s="224"/>
      <c r="N44" s="17"/>
    </row>
    <row r="45" spans="4:14">
      <c r="D45" s="5"/>
      <c r="E45" s="5"/>
      <c r="F45" s="5"/>
      <c r="G45" s="5"/>
      <c r="H45" s="5"/>
      <c r="I45" s="224"/>
      <c r="N45" s="17"/>
    </row>
    <row r="46" spans="4:14">
      <c r="D46" s="5"/>
      <c r="E46" s="5"/>
      <c r="F46" s="5"/>
      <c r="G46" s="5"/>
      <c r="H46" s="5"/>
      <c r="I46" s="224"/>
      <c r="N46" s="17"/>
    </row>
    <row r="47" spans="4:14">
      <c r="D47" s="5"/>
      <c r="E47" s="5"/>
      <c r="F47" s="5"/>
      <c r="G47" s="5"/>
      <c r="H47" s="5"/>
      <c r="I47" s="224"/>
      <c r="N47" s="17"/>
    </row>
    <row r="48" spans="4:14">
      <c r="D48" s="5"/>
      <c r="E48" s="5"/>
      <c r="F48" s="5"/>
      <c r="G48" s="5"/>
      <c r="H48" s="5"/>
      <c r="I48" s="224"/>
      <c r="N48" s="17"/>
    </row>
    <row r="49" spans="4:14">
      <c r="D49" s="5"/>
      <c r="E49" s="5"/>
      <c r="F49" s="5"/>
      <c r="G49" s="5"/>
      <c r="H49" s="5"/>
      <c r="I49" s="224"/>
      <c r="N49" s="17"/>
    </row>
    <row r="50" spans="4:14">
      <c r="D50" s="5"/>
      <c r="E50" s="5"/>
      <c r="F50" s="5"/>
      <c r="G50" s="5"/>
      <c r="H50" s="5"/>
      <c r="I50" s="224"/>
      <c r="N50" s="17"/>
    </row>
    <row r="51" spans="4:14">
      <c r="D51" s="5"/>
      <c r="E51" s="5"/>
      <c r="F51" s="5"/>
      <c r="G51" s="5"/>
      <c r="H51" s="5"/>
      <c r="I51" s="224"/>
      <c r="N51" s="17"/>
    </row>
    <row r="52" spans="4:14">
      <c r="D52" s="5"/>
      <c r="E52" s="5"/>
      <c r="F52" s="5"/>
      <c r="G52" s="5"/>
      <c r="H52" s="5"/>
      <c r="I52" s="224"/>
      <c r="N52" s="17"/>
    </row>
    <row r="53" spans="4:14">
      <c r="D53" s="5"/>
      <c r="E53" s="5"/>
      <c r="F53" s="5"/>
      <c r="G53" s="5"/>
      <c r="H53" s="5"/>
      <c r="I53" s="224"/>
      <c r="N53" s="17"/>
    </row>
    <row r="54" spans="4:14">
      <c r="D54" s="5"/>
      <c r="E54" s="5"/>
      <c r="F54" s="5"/>
      <c r="G54" s="5"/>
      <c r="H54" s="5"/>
      <c r="I54" s="224"/>
      <c r="N54" s="17"/>
    </row>
    <row r="55" spans="4:14">
      <c r="D55" s="5"/>
      <c r="E55" s="5"/>
      <c r="F55" s="5"/>
      <c r="G55" s="5"/>
      <c r="H55" s="5"/>
      <c r="I55" s="224"/>
      <c r="N55" s="17"/>
    </row>
    <row r="56" spans="4:14">
      <c r="D56" s="5"/>
      <c r="E56" s="5"/>
      <c r="F56" s="5"/>
      <c r="G56" s="5"/>
      <c r="H56" s="5"/>
      <c r="I56" s="224"/>
      <c r="N56" s="17"/>
    </row>
    <row r="57" spans="4:14">
      <c r="N57" s="17"/>
    </row>
    <row r="58" spans="4:14">
      <c r="N58" s="17"/>
    </row>
    <row r="59" spans="4:14">
      <c r="N59" s="17"/>
    </row>
    <row r="60" spans="4:14">
      <c r="N60" s="17"/>
    </row>
    <row r="61" spans="4:14">
      <c r="N61" s="17"/>
    </row>
    <row r="62" spans="4:14">
      <c r="N62" s="17"/>
    </row>
    <row r="63" spans="4:14">
      <c r="N63" s="17"/>
    </row>
    <row r="64" spans="4:14">
      <c r="N64" s="17"/>
    </row>
    <row r="65" spans="14:14">
      <c r="N65" s="17"/>
    </row>
    <row r="66" spans="14:14">
      <c r="N66" s="17"/>
    </row>
    <row r="67" spans="14:14">
      <c r="N67" s="17"/>
    </row>
    <row r="68" spans="14:14">
      <c r="N68" s="17"/>
    </row>
    <row r="69" spans="14:14">
      <c r="N69" s="17"/>
    </row>
    <row r="70" spans="14:14">
      <c r="N70" s="17"/>
    </row>
    <row r="71" spans="14:14">
      <c r="N71" s="17"/>
    </row>
    <row r="72" spans="14:14">
      <c r="N72" s="17"/>
    </row>
    <row r="73" spans="14:14">
      <c r="N73" s="17"/>
    </row>
    <row r="74" spans="14:14">
      <c r="N74" s="17"/>
    </row>
    <row r="75" spans="14:14">
      <c r="N75" s="17"/>
    </row>
    <row r="76" spans="14:14">
      <c r="N76" s="17"/>
    </row>
    <row r="77" spans="14:14">
      <c r="N77" s="17"/>
    </row>
    <row r="78" spans="14:14">
      <c r="N78" s="17"/>
    </row>
    <row r="79" spans="14:14">
      <c r="N79" s="17"/>
    </row>
    <row r="80" spans="14:14">
      <c r="N80" s="17"/>
    </row>
    <row r="81" spans="14:14">
      <c r="N81" s="17"/>
    </row>
    <row r="82" spans="14:14">
      <c r="N82" s="17"/>
    </row>
    <row r="83" spans="14:14">
      <c r="N83" s="17"/>
    </row>
    <row r="84" spans="14:14">
      <c r="N84" s="17"/>
    </row>
    <row r="85" spans="14:14">
      <c r="N85" s="17"/>
    </row>
    <row r="86" spans="14:14">
      <c r="N86" s="17"/>
    </row>
    <row r="87" spans="14:14">
      <c r="N87" s="17"/>
    </row>
    <row r="88" spans="14:14">
      <c r="N88" s="17"/>
    </row>
    <row r="89" spans="14:14">
      <c r="N89" s="17"/>
    </row>
    <row r="90" spans="14:14">
      <c r="N90" s="17"/>
    </row>
    <row r="91" spans="14:14">
      <c r="N91" s="17"/>
    </row>
    <row r="92" spans="14:14">
      <c r="N92" s="17"/>
    </row>
    <row r="93" spans="14:14">
      <c r="N93" s="17"/>
    </row>
    <row r="94" spans="14:14">
      <c r="N94" s="17"/>
    </row>
    <row r="95" spans="14:14">
      <c r="N95" s="17"/>
    </row>
    <row r="96" spans="14:14">
      <c r="N96" s="17"/>
    </row>
    <row r="97" spans="14:14">
      <c r="N97" s="17"/>
    </row>
    <row r="98" spans="14:14">
      <c r="N98" s="17"/>
    </row>
    <row r="99" spans="14:14">
      <c r="N99" s="17"/>
    </row>
    <row r="100" spans="14:14">
      <c r="N100" s="17"/>
    </row>
    <row r="101" spans="14:14">
      <c r="N101" s="17"/>
    </row>
    <row r="102" spans="14:14">
      <c r="N102" s="17"/>
    </row>
    <row r="103" spans="14:14">
      <c r="N103" s="17"/>
    </row>
    <row r="104" spans="14:14">
      <c r="N104" s="17"/>
    </row>
    <row r="105" spans="14:14">
      <c r="N105" s="17"/>
    </row>
    <row r="106" spans="14:14">
      <c r="N106" s="17"/>
    </row>
    <row r="107" spans="14:14">
      <c r="N107" s="17"/>
    </row>
    <row r="108" spans="14:14">
      <c r="N108" s="17"/>
    </row>
    <row r="109" spans="14:14">
      <c r="N109" s="17"/>
    </row>
    <row r="110" spans="14:14">
      <c r="N110" s="17"/>
    </row>
    <row r="111" spans="14:14">
      <c r="N111" s="17"/>
    </row>
    <row r="112" spans="14:14">
      <c r="N112" s="17"/>
    </row>
    <row r="113" spans="14:14">
      <c r="N113" s="17"/>
    </row>
    <row r="114" spans="14:14">
      <c r="N114" s="17"/>
    </row>
    <row r="115" spans="14:14">
      <c r="N115" s="17"/>
    </row>
    <row r="116" spans="14:14">
      <c r="N116" s="17"/>
    </row>
    <row r="117" spans="14:14">
      <c r="N117" s="17"/>
    </row>
    <row r="118" spans="14:14">
      <c r="N118" s="17"/>
    </row>
    <row r="119" spans="14:14">
      <c r="N119" s="17"/>
    </row>
    <row r="120" spans="14:14">
      <c r="N120" s="17"/>
    </row>
    <row r="121" spans="14:14">
      <c r="N121" s="17"/>
    </row>
    <row r="122" spans="14:14">
      <c r="N122" s="17"/>
    </row>
    <row r="123" spans="14:14">
      <c r="N123" s="17"/>
    </row>
    <row r="124" spans="14:14">
      <c r="N124" s="17"/>
    </row>
    <row r="125" spans="14:14">
      <c r="N125" s="17"/>
    </row>
    <row r="126" spans="14:14">
      <c r="N126" s="17"/>
    </row>
    <row r="127" spans="14:14">
      <c r="N127" s="17"/>
    </row>
    <row r="128" spans="14:14">
      <c r="N128" s="17"/>
    </row>
    <row r="129" spans="14:14">
      <c r="N129" s="17"/>
    </row>
    <row r="130" spans="14:14">
      <c r="N130" s="17"/>
    </row>
    <row r="131" spans="14:14">
      <c r="N131" s="17"/>
    </row>
    <row r="132" spans="14:14">
      <c r="N132" s="17"/>
    </row>
    <row r="133" spans="14:14">
      <c r="N133" s="17"/>
    </row>
    <row r="134" spans="14:14">
      <c r="N134" s="17"/>
    </row>
    <row r="135" spans="14:14">
      <c r="N135" s="17"/>
    </row>
    <row r="136" spans="14:14">
      <c r="N136" s="17"/>
    </row>
    <row r="137" spans="14:14">
      <c r="N137" s="17"/>
    </row>
    <row r="138" spans="14:14">
      <c r="N138" s="17"/>
    </row>
    <row r="139" spans="14:14">
      <c r="N139" s="17"/>
    </row>
    <row r="140" spans="14:14">
      <c r="N140" s="17"/>
    </row>
    <row r="141" spans="14:14">
      <c r="N141" s="17"/>
    </row>
    <row r="142" spans="14:14">
      <c r="N142" s="17"/>
    </row>
    <row r="143" spans="14:14">
      <c r="N143" s="17"/>
    </row>
    <row r="144" spans="14:14">
      <c r="N144" s="17"/>
    </row>
    <row r="145" spans="14:14">
      <c r="N145" s="17"/>
    </row>
    <row r="146" spans="14:14">
      <c r="N146" s="17"/>
    </row>
    <row r="147" spans="14:14">
      <c r="N147" s="17"/>
    </row>
    <row r="148" spans="14:14">
      <c r="N148" s="17"/>
    </row>
    <row r="149" spans="14:14">
      <c r="N149" s="17"/>
    </row>
    <row r="150" spans="14:14">
      <c r="N150" s="17"/>
    </row>
    <row r="151" spans="14:14">
      <c r="N151" s="17"/>
    </row>
    <row r="152" spans="14:14">
      <c r="N152" s="17"/>
    </row>
    <row r="153" spans="14:14">
      <c r="N153" s="17"/>
    </row>
    <row r="154" spans="14:14">
      <c r="N154" s="17"/>
    </row>
    <row r="155" spans="14:14">
      <c r="N155" s="17"/>
    </row>
    <row r="156" spans="14:14">
      <c r="N156" s="17"/>
    </row>
    <row r="157" spans="14:14">
      <c r="N157" s="17"/>
    </row>
    <row r="158" spans="14:14">
      <c r="N158" s="17"/>
    </row>
    <row r="159" spans="14:14">
      <c r="N159" s="17"/>
    </row>
    <row r="160" spans="14:14">
      <c r="N160" s="17"/>
    </row>
    <row r="161" spans="14:14">
      <c r="N161" s="17"/>
    </row>
    <row r="162" spans="14:14">
      <c r="N162" s="17"/>
    </row>
    <row r="163" spans="14:14">
      <c r="N163" s="17"/>
    </row>
    <row r="164" spans="14:14">
      <c r="N164" s="17"/>
    </row>
    <row r="165" spans="14:14">
      <c r="N165" s="17"/>
    </row>
    <row r="166" spans="14:14">
      <c r="N166" s="17"/>
    </row>
    <row r="167" spans="14:14">
      <c r="N167" s="17"/>
    </row>
    <row r="168" spans="14:14">
      <c r="N168" s="17"/>
    </row>
    <row r="169" spans="14:14">
      <c r="N169" s="17"/>
    </row>
    <row r="170" spans="14:14">
      <c r="N170" s="17"/>
    </row>
    <row r="171" spans="14:14">
      <c r="N171" s="17"/>
    </row>
    <row r="172" spans="14:14">
      <c r="N172" s="17"/>
    </row>
    <row r="173" spans="14:14">
      <c r="N173" s="17"/>
    </row>
    <row r="174" spans="14:14">
      <c r="N174" s="17"/>
    </row>
    <row r="175" spans="14:14">
      <c r="N175" s="17"/>
    </row>
    <row r="176" spans="14:14">
      <c r="N176" s="17"/>
    </row>
    <row r="177" spans="14:14">
      <c r="N177" s="17"/>
    </row>
    <row r="178" spans="14:14">
      <c r="N178" s="17"/>
    </row>
    <row r="179" spans="14:14">
      <c r="N179" s="17"/>
    </row>
    <row r="180" spans="14:14">
      <c r="N180" s="17"/>
    </row>
    <row r="181" spans="14:14">
      <c r="N181" s="17"/>
    </row>
    <row r="182" spans="14:14">
      <c r="N182" s="17"/>
    </row>
    <row r="183" spans="14:14">
      <c r="N183" s="17"/>
    </row>
    <row r="184" spans="14:14">
      <c r="N184" s="17"/>
    </row>
  </sheetData>
  <autoFilter ref="A6:L6"/>
  <mergeCells count="15">
    <mergeCell ref="A1:L2"/>
    <mergeCell ref="A4:A5"/>
    <mergeCell ref="B4:B5"/>
    <mergeCell ref="C4:C5"/>
    <mergeCell ref="D4:F4"/>
    <mergeCell ref="G4:G5"/>
    <mergeCell ref="H4:H5"/>
    <mergeCell ref="I4:I5"/>
    <mergeCell ref="J4:L4"/>
    <mergeCell ref="G19:H19"/>
    <mergeCell ref="M4:N4"/>
    <mergeCell ref="O4:O5"/>
    <mergeCell ref="A15:C15"/>
    <mergeCell ref="A16:C16"/>
    <mergeCell ref="G20:H20"/>
  </mergeCells>
  <phoneticPr fontId="0" type="noConversion"/>
  <printOptions horizontalCentered="1"/>
  <pageMargins left="0.19685039370078741" right="0.19685039370078741" top="0.19685039370078741" bottom="0.27559055118110237" header="0" footer="0"/>
  <pageSetup paperSize="9" scale="85" fitToHeight="10" orientation="landscape" r:id="rId1"/>
  <headerFooter alignWithMargins="0">
    <oddFooter>&amp;C &amp;P</oddFooter>
  </headerFooter>
  <rowBreaks count="1" manualBreakCount="1">
    <brk id="27" max="12" man="1"/>
  </rowBreaks>
  <colBreaks count="1" manualBreakCount="1">
    <brk id="1" max="35" man="1"/>
  </colBreaks>
</worksheet>
</file>

<file path=xl/worksheets/sheet9.xml><?xml version="1.0" encoding="utf-8"?>
<worksheet xmlns="http://schemas.openxmlformats.org/spreadsheetml/2006/main" xmlns:r="http://schemas.openxmlformats.org/officeDocument/2006/relationships">
  <sheetPr>
    <tabColor rgb="FFC00000"/>
  </sheetPr>
  <dimension ref="A1:R325"/>
  <sheetViews>
    <sheetView topLeftCell="A143" zoomScale="80" zoomScaleNormal="80" zoomScaleSheetLayoutView="80" workbookViewId="0">
      <selection activeCell="C38" sqref="C38:C39"/>
    </sheetView>
  </sheetViews>
  <sheetFormatPr defaultRowHeight="15"/>
  <cols>
    <col min="1" max="1" width="4" style="5" customWidth="1"/>
    <col min="2" max="2" width="12.140625" style="230" customWidth="1"/>
    <col min="3" max="3" width="30.85546875" style="5" customWidth="1"/>
    <col min="4" max="4" width="14.42578125" style="95" customWidth="1"/>
    <col min="5" max="5" width="10" style="94" bestFit="1" customWidth="1"/>
    <col min="6" max="6" width="12.140625" style="230" customWidth="1"/>
    <col min="7" max="7" width="18.7109375" style="94" customWidth="1"/>
    <col min="8" max="8" width="12.85546875" style="94" customWidth="1"/>
    <col min="9" max="10" width="9.28515625" style="94" customWidth="1"/>
    <col min="11" max="11" width="15.5703125" style="5" customWidth="1"/>
    <col min="12" max="12" width="12.28515625" style="95" customWidth="1"/>
    <col min="13" max="13" width="12.42578125" style="5" customWidth="1"/>
    <col min="14" max="14" width="12.140625" style="5" customWidth="1"/>
    <col min="15" max="15" width="13.5703125" style="5" hidden="1" customWidth="1"/>
    <col min="16" max="16" width="12.140625" style="5" bestFit="1" customWidth="1"/>
    <col min="17" max="16384" width="9.140625" style="5"/>
  </cols>
  <sheetData>
    <row r="1" spans="1:16">
      <c r="A1" s="3"/>
      <c r="B1" s="287"/>
      <c r="C1" s="3"/>
      <c r="D1" s="4"/>
      <c r="E1" s="224"/>
      <c r="F1" s="287"/>
      <c r="G1" s="224"/>
      <c r="H1" s="224"/>
      <c r="I1" s="224"/>
      <c r="J1" s="224"/>
      <c r="K1" s="224"/>
      <c r="L1" s="4"/>
      <c r="M1" s="224"/>
    </row>
    <row r="2" spans="1:16">
      <c r="A2" s="3"/>
      <c r="B2" s="1618" t="s">
        <v>311</v>
      </c>
      <c r="C2" s="1618"/>
      <c r="D2" s="1618"/>
      <c r="E2" s="1618"/>
      <c r="F2" s="1618"/>
      <c r="G2" s="1618"/>
      <c r="H2" s="1618"/>
      <c r="I2" s="1618"/>
      <c r="J2" s="1618"/>
      <c r="K2" s="1618"/>
      <c r="L2" s="4"/>
      <c r="M2" s="224"/>
    </row>
    <row r="3" spans="1:16" ht="15.75" thickBot="1">
      <c r="A3" s="3"/>
      <c r="B3" s="1618"/>
      <c r="C3" s="1618"/>
      <c r="D3" s="1618"/>
      <c r="E3" s="1618"/>
      <c r="F3" s="1618"/>
      <c r="G3" s="1618"/>
      <c r="H3" s="1618"/>
      <c r="I3" s="1618"/>
      <c r="J3" s="1618"/>
      <c r="K3" s="1618"/>
      <c r="L3" s="4"/>
      <c r="M3" s="224"/>
    </row>
    <row r="4" spans="1:16" s="6" customFormat="1" ht="34.5" customHeight="1">
      <c r="A4" s="1719" t="s">
        <v>251</v>
      </c>
      <c r="B4" s="1724" t="s">
        <v>252</v>
      </c>
      <c r="C4" s="1626" t="s">
        <v>253</v>
      </c>
      <c r="D4" s="1626" t="s">
        <v>254</v>
      </c>
      <c r="E4" s="1727" t="s">
        <v>255</v>
      </c>
      <c r="F4" s="1728"/>
      <c r="G4" s="1626" t="s">
        <v>256</v>
      </c>
      <c r="H4" s="1716" t="s">
        <v>259</v>
      </c>
      <c r="I4" s="1717"/>
      <c r="J4" s="1718"/>
      <c r="K4" s="1740" t="s">
        <v>544</v>
      </c>
      <c r="L4" s="1650" t="s">
        <v>279</v>
      </c>
      <c r="M4" s="1642" t="s">
        <v>291</v>
      </c>
      <c r="N4" s="1643"/>
      <c r="P4" s="1604"/>
    </row>
    <row r="5" spans="1:16" ht="37.5" customHeight="1" thickBot="1">
      <c r="A5" s="1720"/>
      <c r="B5" s="1725"/>
      <c r="C5" s="1726"/>
      <c r="D5" s="1726"/>
      <c r="E5" s="1729"/>
      <c r="F5" s="1730"/>
      <c r="G5" s="1726"/>
      <c r="H5" s="800">
        <v>2013</v>
      </c>
      <c r="I5" s="800">
        <v>2014</v>
      </c>
      <c r="J5" s="800">
        <v>2015</v>
      </c>
      <c r="K5" s="1741"/>
      <c r="L5" s="1651"/>
      <c r="M5" s="436" t="s">
        <v>292</v>
      </c>
      <c r="N5" s="94" t="s">
        <v>293</v>
      </c>
      <c r="P5" s="1605"/>
    </row>
    <row r="6" spans="1:16" ht="19.5" customHeight="1" thickBot="1">
      <c r="A6" s="1697" t="s">
        <v>119</v>
      </c>
      <c r="B6" s="1698"/>
      <c r="C6" s="1698"/>
      <c r="D6" s="1699"/>
      <c r="E6" s="271"/>
      <c r="F6" s="341"/>
      <c r="G6" s="322"/>
      <c r="H6" s="322"/>
      <c r="I6" s="322"/>
      <c r="J6" s="322"/>
      <c r="K6" s="324"/>
      <c r="L6" s="179"/>
    </row>
    <row r="7" spans="1:16" ht="18.75">
      <c r="A7" s="1693" t="e">
        <f>VLOOKUP(#REF!,#REF!,2,FALSE)</f>
        <v>#REF!</v>
      </c>
      <c r="B7" s="1694"/>
      <c r="C7" s="1694"/>
      <c r="D7" s="587"/>
      <c r="E7" s="588"/>
      <c r="F7" s="646"/>
      <c r="G7" s="590"/>
      <c r="H7" s="590"/>
      <c r="I7" s="590"/>
      <c r="J7" s="590"/>
      <c r="K7" s="592"/>
      <c r="L7" s="179"/>
    </row>
    <row r="8" spans="1:16" s="534" customFormat="1" ht="61.5" customHeight="1">
      <c r="A8" s="537" t="e">
        <f>#REF!</f>
        <v>#REF!</v>
      </c>
      <c r="B8" s="750" t="s">
        <v>540</v>
      </c>
      <c r="C8" s="1734" t="s">
        <v>539</v>
      </c>
      <c r="D8" s="594" t="s">
        <v>553</v>
      </c>
      <c r="E8" s="540">
        <f ca="1">ГРАНТ!E8</f>
        <v>3.4</v>
      </c>
      <c r="F8" s="609" t="e">
        <f ca="1">VLOOKUP(#REF!,#REF!,2,FALSE)</f>
        <v>#REF!</v>
      </c>
      <c r="G8" s="540">
        <f ca="1">ГРАНТ!G8</f>
        <v>5.1210000000000004</v>
      </c>
      <c r="H8" s="549">
        <v>1.891</v>
      </c>
      <c r="I8" s="540">
        <v>0.59</v>
      </c>
      <c r="J8" s="540">
        <v>0</v>
      </c>
      <c r="K8" s="593" t="s">
        <v>119</v>
      </c>
      <c r="L8" s="533" t="e">
        <f t="shared" ref="L8:L25" si="0">IF(B8=$B$19,1,0)</f>
        <v>#REF!</v>
      </c>
      <c r="M8" s="534">
        <v>1</v>
      </c>
      <c r="N8" s="534">
        <v>0</v>
      </c>
      <c r="P8" s="535">
        <f>J8+I8+H8</f>
        <v>2.4809999999999999</v>
      </c>
    </row>
    <row r="9" spans="1:16" ht="51.75" customHeight="1">
      <c r="A9" s="249" t="e">
        <f>#REF!</f>
        <v>#REF!</v>
      </c>
      <c r="B9" s="80"/>
      <c r="C9" s="1735"/>
      <c r="D9" s="752" t="s">
        <v>554</v>
      </c>
      <c r="E9" s="595">
        <v>0.97199999999999998</v>
      </c>
      <c r="F9" s="80" t="s">
        <v>286</v>
      </c>
      <c r="G9" s="595">
        <v>0.97199999999999998</v>
      </c>
      <c r="H9" s="595">
        <v>1.2</v>
      </c>
      <c r="I9" s="595">
        <v>0.25</v>
      </c>
      <c r="J9" s="595">
        <v>0</v>
      </c>
      <c r="K9" s="593" t="s">
        <v>119</v>
      </c>
      <c r="L9" s="193" t="e">
        <f t="shared" si="0"/>
        <v>#REF!</v>
      </c>
      <c r="M9" s="5">
        <v>1</v>
      </c>
      <c r="N9" s="5">
        <v>0</v>
      </c>
      <c r="P9" s="17">
        <f>J9+I9+H9</f>
        <v>1.45</v>
      </c>
    </row>
    <row r="10" spans="1:16" s="534" customFormat="1" ht="52.5" customHeight="1">
      <c r="A10" s="537" t="e">
        <f>#REF!</f>
        <v>#REF!</v>
      </c>
      <c r="B10" s="609"/>
      <c r="C10" s="1736"/>
      <c r="D10" s="753" t="s">
        <v>542</v>
      </c>
      <c r="E10" s="540">
        <v>4.6980000000000004</v>
      </c>
      <c r="F10" s="609" t="s">
        <v>286</v>
      </c>
      <c r="G10" s="540">
        <v>4.6980000000000004</v>
      </c>
      <c r="H10" s="549">
        <v>1.649</v>
      </c>
      <c r="I10" s="549">
        <v>0.99</v>
      </c>
      <c r="J10" s="540">
        <v>0</v>
      </c>
      <c r="K10" s="593" t="s">
        <v>119</v>
      </c>
      <c r="L10" s="533" t="e">
        <f t="shared" si="0"/>
        <v>#REF!</v>
      </c>
      <c r="M10" s="534">
        <v>1</v>
      </c>
      <c r="N10" s="534">
        <v>0</v>
      </c>
      <c r="P10" s="535">
        <f>J10+I10+H10</f>
        <v>2.6390000000000002</v>
      </c>
    </row>
    <row r="11" spans="1:16" ht="54" customHeight="1">
      <c r="A11" s="249">
        <v>4</v>
      </c>
      <c r="B11" s="80"/>
      <c r="C11" s="754" t="s">
        <v>541</v>
      </c>
      <c r="D11" s="594" t="s">
        <v>553</v>
      </c>
      <c r="E11" s="595">
        <v>6.5</v>
      </c>
      <c r="F11" s="80" t="s">
        <v>272</v>
      </c>
      <c r="G11" s="595">
        <v>10</v>
      </c>
      <c r="H11" s="595">
        <v>3</v>
      </c>
      <c r="I11" s="595">
        <v>2</v>
      </c>
      <c r="J11" s="595">
        <v>4</v>
      </c>
      <c r="K11" s="593" t="s">
        <v>119</v>
      </c>
      <c r="L11" s="193" t="e">
        <f t="shared" si="0"/>
        <v>#REF!</v>
      </c>
      <c r="M11" s="5">
        <v>1</v>
      </c>
      <c r="N11" s="5">
        <v>0</v>
      </c>
      <c r="P11" s="17">
        <f>J11+I11+H11</f>
        <v>9</v>
      </c>
    </row>
    <row r="12" spans="1:16">
      <c r="A12" s="776"/>
      <c r="B12" s="755"/>
      <c r="C12" s="755"/>
      <c r="D12" s="755"/>
      <c r="E12" s="755"/>
      <c r="F12" s="755"/>
      <c r="G12" s="755"/>
      <c r="H12" s="755"/>
      <c r="I12" s="755"/>
      <c r="J12" s="755"/>
      <c r="K12" s="761"/>
      <c r="L12" s="193"/>
    </row>
    <row r="13" spans="1:16">
      <c r="A13" s="1691" t="e">
        <f>VLOOKUP(#REF!,#REF!,2,FALSE)</f>
        <v>#REF!</v>
      </c>
      <c r="B13" s="1692"/>
      <c r="C13" s="1692"/>
      <c r="D13" s="764"/>
      <c r="E13" s="765"/>
      <c r="F13" s="764"/>
      <c r="G13" s="766">
        <f>SUM(G8:G12)</f>
        <v>20.791</v>
      </c>
      <c r="H13" s="766">
        <f>SUM(H8:H12)</f>
        <v>7.74</v>
      </c>
      <c r="I13" s="766">
        <f>SUM(I8:I12)</f>
        <v>3.83</v>
      </c>
      <c r="J13" s="766">
        <f>SUM(J8:J12)</f>
        <v>4</v>
      </c>
      <c r="K13" s="767"/>
      <c r="L13" s="193"/>
    </row>
    <row r="14" spans="1:16">
      <c r="A14" s="1703" t="e">
        <f>VLOOKUP(#REF!,#REF!,2,FALSE)</f>
        <v>#REF!</v>
      </c>
      <c r="B14" s="1704"/>
      <c r="C14" s="1704"/>
      <c r="D14" s="762"/>
      <c r="E14" s="763"/>
      <c r="F14" s="762"/>
      <c r="G14" s="763"/>
      <c r="H14" s="763"/>
      <c r="I14" s="763"/>
      <c r="J14" s="763"/>
      <c r="K14" s="682"/>
      <c r="L14" s="193"/>
    </row>
    <row r="15" spans="1:16" ht="53.25" customHeight="1">
      <c r="A15" s="249" t="e">
        <f>#REF!</f>
        <v>#REF!</v>
      </c>
      <c r="B15" s="80"/>
      <c r="C15" s="751" t="s">
        <v>543</v>
      </c>
      <c r="D15" s="594" t="s">
        <v>555</v>
      </c>
      <c r="E15" s="595">
        <v>3</v>
      </c>
      <c r="F15" s="80" t="s">
        <v>286</v>
      </c>
      <c r="G15" s="595">
        <v>3</v>
      </c>
      <c r="H15" s="595">
        <v>0</v>
      </c>
      <c r="I15" s="595">
        <v>1</v>
      </c>
      <c r="J15" s="595">
        <v>1</v>
      </c>
      <c r="K15" s="597" t="s">
        <v>119</v>
      </c>
      <c r="L15" s="193" t="e">
        <f t="shared" si="0"/>
        <v>#REF!</v>
      </c>
      <c r="M15" s="5">
        <v>0</v>
      </c>
      <c r="N15" s="5">
        <v>1</v>
      </c>
      <c r="P15" s="17">
        <f>J15+I15+H15</f>
        <v>2</v>
      </c>
    </row>
    <row r="16" spans="1:16" ht="52.5" customHeight="1">
      <c r="A16" s="249" t="e">
        <f>#REF!</f>
        <v>#REF!</v>
      </c>
      <c r="B16" s="80"/>
      <c r="C16" s="751" t="s">
        <v>434</v>
      </c>
      <c r="D16" s="594" t="s">
        <v>553</v>
      </c>
      <c r="E16" s="595" t="e">
        <f>#REF!</f>
        <v>#REF!</v>
      </c>
      <c r="F16" s="80" t="s">
        <v>453</v>
      </c>
      <c r="G16" s="595">
        <v>15</v>
      </c>
      <c r="H16" s="595">
        <v>0</v>
      </c>
      <c r="I16" s="595">
        <v>3</v>
      </c>
      <c r="J16" s="595">
        <v>3</v>
      </c>
      <c r="K16" s="597" t="s">
        <v>119</v>
      </c>
      <c r="L16" s="193" t="e">
        <f t="shared" si="0"/>
        <v>#REF!</v>
      </c>
      <c r="M16" s="5">
        <v>0</v>
      </c>
      <c r="N16" s="5">
        <v>1</v>
      </c>
      <c r="P16" s="17">
        <f>J16+I16+H16</f>
        <v>6</v>
      </c>
    </row>
    <row r="17" spans="1:18">
      <c r="A17" s="307"/>
      <c r="B17" s="366"/>
      <c r="C17" s="65"/>
      <c r="D17" s="755"/>
      <c r="E17" s="756"/>
      <c r="F17" s="81"/>
      <c r="G17" s="756"/>
      <c r="H17" s="756"/>
      <c r="I17" s="756"/>
      <c r="J17" s="756"/>
      <c r="K17" s="761"/>
      <c r="L17" s="193"/>
    </row>
    <row r="18" spans="1:18" ht="15.75" thickBot="1">
      <c r="A18" s="1708" t="e">
        <f>VLOOKUP(#REF!,#REF!,2,FALSE)</f>
        <v>#REF!</v>
      </c>
      <c r="B18" s="1709"/>
      <c r="C18" s="1709"/>
      <c r="D18" s="769"/>
      <c r="E18" s="770"/>
      <c r="F18" s="769"/>
      <c r="G18" s="770">
        <f>SUM(G15:G17)</f>
        <v>18</v>
      </c>
      <c r="H18" s="770">
        <f>SUM(H15:H17)</f>
        <v>0</v>
      </c>
      <c r="I18" s="770">
        <f>SUM(I15:I17)</f>
        <v>4</v>
      </c>
      <c r="J18" s="770">
        <f>SUM(J15:J17)</f>
        <v>4</v>
      </c>
      <c r="K18" s="772"/>
      <c r="L18" s="193"/>
    </row>
    <row r="19" spans="1:18" ht="19.5" thickBot="1">
      <c r="A19" s="471"/>
      <c r="B19" s="794" t="e">
        <f>VLOOKUP(#REF!,#REF!,2,FALSE)</f>
        <v>#REF!</v>
      </c>
      <c r="C19" s="795" t="str">
        <f>A6</f>
        <v>Соҳаи ҳокимият ва идоракунии давлатӣ</v>
      </c>
      <c r="D19" s="796"/>
      <c r="E19" s="797"/>
      <c r="F19" s="798"/>
      <c r="G19" s="797">
        <f>G18+G13</f>
        <v>38.790999999999997</v>
      </c>
      <c r="H19" s="797">
        <f>H18+H13</f>
        <v>7.74</v>
      </c>
      <c r="I19" s="797">
        <f>I18+I13</f>
        <v>7.83</v>
      </c>
      <c r="J19" s="797">
        <f>J18+J13</f>
        <v>8</v>
      </c>
      <c r="K19" s="799"/>
      <c r="L19" s="193"/>
    </row>
    <row r="20" spans="1:18" ht="15.75" thickBot="1">
      <c r="A20" s="305"/>
      <c r="B20" s="296"/>
      <c r="C20" s="28"/>
      <c r="D20" s="29"/>
      <c r="E20" s="30"/>
      <c r="F20" s="296"/>
      <c r="G20" s="30"/>
      <c r="H20" s="30"/>
      <c r="I20" s="30"/>
      <c r="J20" s="30"/>
      <c r="K20" s="200"/>
      <c r="L20" s="193"/>
    </row>
    <row r="21" spans="1:18" ht="19.5" thickBot="1">
      <c r="A21" s="1697" t="s">
        <v>120</v>
      </c>
      <c r="B21" s="1698"/>
      <c r="C21" s="1699"/>
      <c r="D21" s="270"/>
      <c r="E21" s="271"/>
      <c r="F21" s="341"/>
      <c r="G21" s="322"/>
      <c r="H21" s="322"/>
      <c r="I21" s="322"/>
      <c r="J21" s="322"/>
      <c r="K21" s="273"/>
      <c r="L21" s="193"/>
    </row>
    <row r="22" spans="1:18">
      <c r="A22" s="1693" t="e">
        <f>VLOOKUP(#REF!,#REF!,2,FALSE)</f>
        <v>#REF!</v>
      </c>
      <c r="B22" s="1694"/>
      <c r="C22" s="1694"/>
      <c r="D22" s="587"/>
      <c r="E22" s="588"/>
      <c r="F22" s="646"/>
      <c r="G22" s="590"/>
      <c r="H22" s="590"/>
      <c r="I22" s="590"/>
      <c r="J22" s="590"/>
      <c r="K22" s="607"/>
      <c r="L22" s="193"/>
    </row>
    <row r="23" spans="1:18" s="534" customFormat="1" ht="30">
      <c r="A23" s="537" t="e">
        <f>#REF!</f>
        <v>#REF!</v>
      </c>
      <c r="B23" s="609" t="s">
        <v>545</v>
      </c>
      <c r="C23" s="579" t="s">
        <v>261</v>
      </c>
      <c r="D23" s="565" t="s">
        <v>553</v>
      </c>
      <c r="E23" s="540">
        <v>5.2</v>
      </c>
      <c r="F23" s="609" t="s">
        <v>272</v>
      </c>
      <c r="G23" s="540">
        <v>7.8879999999999999</v>
      </c>
      <c r="H23" s="540">
        <v>0</v>
      </c>
      <c r="I23" s="540">
        <v>0</v>
      </c>
      <c r="J23" s="540">
        <v>0</v>
      </c>
      <c r="K23" s="593" t="s">
        <v>120</v>
      </c>
      <c r="L23" s="533" t="e">
        <f t="shared" si="0"/>
        <v>#REF!</v>
      </c>
      <c r="M23" s="534">
        <v>1</v>
      </c>
      <c r="N23" s="534">
        <v>0</v>
      </c>
      <c r="P23" s="535">
        <f>J23+I23+H23</f>
        <v>0</v>
      </c>
      <c r="R23" s="580"/>
    </row>
    <row r="24" spans="1:18" ht="42.75">
      <c r="A24" s="249" t="e">
        <f>#REF!</f>
        <v>#REF!</v>
      </c>
      <c r="B24" s="80"/>
      <c r="C24" s="579" t="s">
        <v>436</v>
      </c>
      <c r="D24" s="565" t="s">
        <v>553</v>
      </c>
      <c r="E24" s="595">
        <v>1.4</v>
      </c>
      <c r="F24" s="80" t="s">
        <v>272</v>
      </c>
      <c r="G24" s="595">
        <v>2</v>
      </c>
      <c r="H24" s="595">
        <v>1.0740000000000001</v>
      </c>
      <c r="I24" s="595">
        <v>0</v>
      </c>
      <c r="J24" s="595">
        <v>0</v>
      </c>
      <c r="K24" s="597" t="s">
        <v>120</v>
      </c>
      <c r="L24" s="193" t="e">
        <f t="shared" si="0"/>
        <v>#REF!</v>
      </c>
      <c r="M24" s="5">
        <v>1</v>
      </c>
      <c r="N24" s="5">
        <v>0</v>
      </c>
      <c r="P24" s="535">
        <f>J24+I24+H24</f>
        <v>1.0740000000000001</v>
      </c>
      <c r="R24" s="38"/>
    </row>
    <row r="25" spans="1:18" ht="30">
      <c r="A25" s="249" t="e">
        <f>#REF!</f>
        <v>#REF!</v>
      </c>
      <c r="B25" s="80"/>
      <c r="C25" s="801" t="s">
        <v>546</v>
      </c>
      <c r="D25" s="565" t="s">
        <v>553</v>
      </c>
      <c r="E25" s="595">
        <v>3.4</v>
      </c>
      <c r="F25" s="80" t="s">
        <v>286</v>
      </c>
      <c r="G25" s="595">
        <v>3.4</v>
      </c>
      <c r="H25" s="595">
        <v>1.3</v>
      </c>
      <c r="I25" s="595">
        <v>1.024</v>
      </c>
      <c r="J25" s="595">
        <v>0</v>
      </c>
      <c r="K25" s="597" t="s">
        <v>120</v>
      </c>
      <c r="L25" s="193" t="e">
        <f t="shared" si="0"/>
        <v>#REF!</v>
      </c>
      <c r="M25" s="5">
        <v>1</v>
      </c>
      <c r="N25" s="5">
        <v>0</v>
      </c>
      <c r="P25" s="535">
        <f>J25+I25+H25</f>
        <v>2.3239999999999998</v>
      </c>
      <c r="R25" s="55"/>
    </row>
    <row r="26" spans="1:18" ht="45">
      <c r="A26" s="249"/>
      <c r="B26" s="80"/>
      <c r="C26" s="801" t="s">
        <v>547</v>
      </c>
      <c r="D26" s="565" t="s">
        <v>487</v>
      </c>
      <c r="E26" s="595">
        <v>13.5</v>
      </c>
      <c r="F26" s="80" t="s">
        <v>286</v>
      </c>
      <c r="G26" s="595">
        <v>13.5</v>
      </c>
      <c r="H26" s="595">
        <v>3.5</v>
      </c>
      <c r="I26" s="595">
        <v>0</v>
      </c>
      <c r="J26" s="595">
        <v>0</v>
      </c>
      <c r="K26" s="597" t="s">
        <v>120</v>
      </c>
      <c r="L26" s="193">
        <v>0</v>
      </c>
      <c r="M26" s="5">
        <v>1</v>
      </c>
      <c r="N26" s="5">
        <v>0</v>
      </c>
      <c r="P26" s="535">
        <f>J26+I26+H26</f>
        <v>3.5</v>
      </c>
      <c r="R26" s="148"/>
    </row>
    <row r="27" spans="1:18" ht="57">
      <c r="A27" s="249"/>
      <c r="B27" s="802"/>
      <c r="C27" s="737" t="s">
        <v>488</v>
      </c>
      <c r="D27" s="738" t="s">
        <v>548</v>
      </c>
      <c r="E27" s="595">
        <v>11</v>
      </c>
      <c r="F27" s="80" t="s">
        <v>195</v>
      </c>
      <c r="G27" s="595">
        <v>15.4</v>
      </c>
      <c r="H27" s="595">
        <v>2.5870000000000002</v>
      </c>
      <c r="I27" s="595">
        <v>0</v>
      </c>
      <c r="J27" s="595">
        <v>0</v>
      </c>
      <c r="K27" s="597" t="s">
        <v>120</v>
      </c>
      <c r="L27" s="193">
        <v>0</v>
      </c>
      <c r="M27" s="5">
        <v>1</v>
      </c>
      <c r="N27" s="5">
        <v>0</v>
      </c>
      <c r="P27" s="535">
        <f>J27+I27+H27</f>
        <v>2.5870000000000002</v>
      </c>
      <c r="R27" s="148"/>
    </row>
    <row r="28" spans="1:18">
      <c r="A28" s="803"/>
      <c r="B28" s="804"/>
      <c r="C28" s="805"/>
      <c r="D28" s="683"/>
      <c r="E28" s="684"/>
      <c r="F28" s="806"/>
      <c r="G28" s="684"/>
      <c r="H28" s="684"/>
      <c r="I28" s="684"/>
      <c r="J28" s="684"/>
      <c r="K28" s="686"/>
      <c r="L28" s="193"/>
      <c r="P28" s="535"/>
    </row>
    <row r="29" spans="1:18" ht="15.75" thickBot="1">
      <c r="A29" s="1712" t="e">
        <f>VLOOKUP(#REF!,#REF!,2,FALSE)</f>
        <v>#REF!</v>
      </c>
      <c r="B29" s="1713"/>
      <c r="C29" s="1713"/>
      <c r="D29" s="792"/>
      <c r="E29" s="770"/>
      <c r="F29" s="769"/>
      <c r="G29" s="771">
        <f>SUM(G23:G28)</f>
        <v>42.188000000000002</v>
      </c>
      <c r="H29" s="771">
        <f>SUM(H23:H28)</f>
        <v>8.4610000000000003</v>
      </c>
      <c r="I29" s="771">
        <f>SUM(I23:I28)</f>
        <v>1.024</v>
      </c>
      <c r="J29" s="771">
        <f>SUM(J23:J28)</f>
        <v>0</v>
      </c>
      <c r="K29" s="793"/>
      <c r="L29" s="193"/>
      <c r="P29" s="535"/>
    </row>
    <row r="30" spans="1:18" ht="19.5" thickBot="1">
      <c r="A30" s="471"/>
      <c r="B30" s="481" t="e">
        <f>VLOOKUP(#REF!,#REF!,2,FALSE)</f>
        <v>#REF!</v>
      </c>
      <c r="C30" s="472" t="str">
        <f>A21</f>
        <v>Соҳаи маориф</v>
      </c>
      <c r="D30" s="474"/>
      <c r="E30" s="474"/>
      <c r="F30" s="475"/>
      <c r="G30" s="474">
        <f>G29</f>
        <v>42.188000000000002</v>
      </c>
      <c r="H30" s="474">
        <f>H29</f>
        <v>8.4610000000000003</v>
      </c>
      <c r="I30" s="474">
        <f>I29</f>
        <v>1.024</v>
      </c>
      <c r="J30" s="474">
        <f>J29</f>
        <v>0</v>
      </c>
      <c r="K30" s="790"/>
      <c r="L30" s="193"/>
      <c r="P30" s="535"/>
    </row>
    <row r="31" spans="1:18" ht="15.75" thickBot="1">
      <c r="A31" s="305"/>
      <c r="B31" s="39"/>
      <c r="C31" s="27"/>
      <c r="D31" s="29"/>
      <c r="E31" s="30"/>
      <c r="F31" s="40"/>
      <c r="G31" s="30"/>
      <c r="H31" s="41"/>
      <c r="I31" s="30"/>
      <c r="J31" s="30"/>
      <c r="K31" s="200"/>
      <c r="L31" s="193"/>
      <c r="P31" s="535"/>
    </row>
    <row r="32" spans="1:18" ht="19.5" thickBot="1">
      <c r="A32" s="1697" t="s">
        <v>306</v>
      </c>
      <c r="B32" s="1698"/>
      <c r="C32" s="1699"/>
      <c r="D32" s="270"/>
      <c r="E32" s="271"/>
      <c r="F32" s="417"/>
      <c r="G32" s="322"/>
      <c r="H32" s="322"/>
      <c r="I32" s="322"/>
      <c r="J32" s="322"/>
      <c r="K32" s="273"/>
      <c r="L32" s="193"/>
      <c r="P32" s="535"/>
    </row>
    <row r="33" spans="1:16">
      <c r="A33" s="1693" t="e">
        <f>VLOOKUP(#REF!,#REF!,2,FALSE)</f>
        <v>#REF!</v>
      </c>
      <c r="B33" s="1694"/>
      <c r="C33" s="1694"/>
      <c r="D33" s="589"/>
      <c r="E33" s="589"/>
      <c r="F33" s="646"/>
      <c r="G33" s="608"/>
      <c r="H33" s="589"/>
      <c r="I33" s="589"/>
      <c r="J33" s="589"/>
      <c r="K33" s="607"/>
      <c r="L33" s="193"/>
      <c r="P33" s="535"/>
    </row>
    <row r="34" spans="1:16" s="534" customFormat="1" ht="57">
      <c r="A34" s="537" t="e">
        <f>#REF!</f>
        <v>#REF!</v>
      </c>
      <c r="B34" s="609" t="s">
        <v>549</v>
      </c>
      <c r="C34" s="1721" t="s">
        <v>491</v>
      </c>
      <c r="D34" s="738" t="s">
        <v>553</v>
      </c>
      <c r="E34" s="540">
        <v>6.9</v>
      </c>
      <c r="F34" s="609" t="e">
        <f>VLOOKUP(#REF!,#REF!,2,FALSE)</f>
        <v>#REF!</v>
      </c>
      <c r="G34" s="540">
        <v>10.615</v>
      </c>
      <c r="H34" s="540">
        <v>0</v>
      </c>
      <c r="I34" s="540">
        <v>0</v>
      </c>
      <c r="J34" s="540">
        <v>0</v>
      </c>
      <c r="K34" s="1737" t="s">
        <v>306</v>
      </c>
      <c r="L34" s="533" t="e">
        <f>IF(B34=$B$19,1,0)</f>
        <v>#REF!</v>
      </c>
      <c r="M34" s="534">
        <v>1</v>
      </c>
      <c r="N34" s="534">
        <v>0</v>
      </c>
      <c r="P34" s="535">
        <f t="shared" ref="P34:P39" si="1">J34+I34+H34</f>
        <v>0</v>
      </c>
    </row>
    <row r="35" spans="1:16" s="534" customFormat="1">
      <c r="A35" s="537" t="e">
        <f>#REF!</f>
        <v>#REF!</v>
      </c>
      <c r="B35" s="609" t="s">
        <v>490</v>
      </c>
      <c r="C35" s="1722"/>
      <c r="D35" s="703" t="s">
        <v>550</v>
      </c>
      <c r="E35" s="540">
        <v>47.04</v>
      </c>
      <c r="F35" s="609" t="s">
        <v>551</v>
      </c>
      <c r="G35" s="540">
        <v>6.6820000000000004</v>
      </c>
      <c r="H35" s="540">
        <v>0</v>
      </c>
      <c r="I35" s="540">
        <v>0</v>
      </c>
      <c r="J35" s="540">
        <v>0</v>
      </c>
      <c r="K35" s="1739"/>
      <c r="L35" s="533" t="e">
        <f>IF(B35=$B$19,1,0)</f>
        <v>#REF!</v>
      </c>
      <c r="M35" s="534">
        <v>1</v>
      </c>
      <c r="N35" s="534">
        <v>0</v>
      </c>
      <c r="P35" s="535">
        <f t="shared" si="1"/>
        <v>0</v>
      </c>
    </row>
    <row r="36" spans="1:16" s="534" customFormat="1" ht="57">
      <c r="A36" s="537">
        <v>3</v>
      </c>
      <c r="B36" s="80" t="s">
        <v>552</v>
      </c>
      <c r="C36" s="1722"/>
      <c r="D36" s="738" t="s">
        <v>553</v>
      </c>
      <c r="E36" s="595" t="s">
        <v>453</v>
      </c>
      <c r="F36" s="80" t="s">
        <v>453</v>
      </c>
      <c r="G36" s="595">
        <v>9.1950000000000003</v>
      </c>
      <c r="H36" s="595">
        <v>0</v>
      </c>
      <c r="I36" s="740">
        <v>0</v>
      </c>
      <c r="J36" s="595">
        <v>0</v>
      </c>
      <c r="K36" s="1738"/>
      <c r="L36" s="533">
        <v>0</v>
      </c>
      <c r="M36" s="534">
        <v>1</v>
      </c>
      <c r="N36" s="534">
        <v>0</v>
      </c>
      <c r="P36" s="535">
        <f t="shared" si="1"/>
        <v>0</v>
      </c>
    </row>
    <row r="37" spans="1:16" s="534" customFormat="1" ht="85.5">
      <c r="A37" s="537">
        <v>4</v>
      </c>
      <c r="B37" s="80" t="s">
        <v>556</v>
      </c>
      <c r="C37" s="784" t="s">
        <v>491</v>
      </c>
      <c r="D37" s="738" t="s">
        <v>557</v>
      </c>
      <c r="E37" s="595" t="s">
        <v>453</v>
      </c>
      <c r="F37" s="80" t="s">
        <v>453</v>
      </c>
      <c r="G37" s="595">
        <v>1.1759999999999999</v>
      </c>
      <c r="H37" s="595">
        <v>0</v>
      </c>
      <c r="I37" s="740">
        <v>0</v>
      </c>
      <c r="J37" s="595">
        <v>0</v>
      </c>
      <c r="K37" s="593" t="s">
        <v>306</v>
      </c>
      <c r="L37" s="533">
        <v>0</v>
      </c>
      <c r="M37" s="534">
        <v>1</v>
      </c>
      <c r="N37" s="534">
        <v>0</v>
      </c>
      <c r="P37" s="535">
        <f t="shared" si="1"/>
        <v>0</v>
      </c>
    </row>
    <row r="38" spans="1:16" s="534" customFormat="1" ht="57">
      <c r="A38" s="537">
        <v>5</v>
      </c>
      <c r="B38" s="80"/>
      <c r="C38" s="1732" t="s">
        <v>491</v>
      </c>
      <c r="D38" s="738" t="s">
        <v>495</v>
      </c>
      <c r="E38" s="595" t="s">
        <v>453</v>
      </c>
      <c r="F38" s="80" t="s">
        <v>453</v>
      </c>
      <c r="G38" s="595">
        <v>2.8</v>
      </c>
      <c r="H38" s="595">
        <v>0.53100000000000003</v>
      </c>
      <c r="I38" s="740">
        <v>0</v>
      </c>
      <c r="J38" s="595">
        <v>0</v>
      </c>
      <c r="K38" s="1737" t="s">
        <v>306</v>
      </c>
      <c r="L38" s="533">
        <v>0</v>
      </c>
      <c r="M38" s="534">
        <v>1</v>
      </c>
      <c r="N38" s="534">
        <v>0</v>
      </c>
      <c r="P38" s="535">
        <f t="shared" si="1"/>
        <v>0.53100000000000003</v>
      </c>
    </row>
    <row r="39" spans="1:16" ht="28.5">
      <c r="A39" s="249">
        <v>6</v>
      </c>
      <c r="B39" s="80"/>
      <c r="C39" s="1733"/>
      <c r="D39" s="738" t="s">
        <v>558</v>
      </c>
      <c r="E39" s="595" t="s">
        <v>453</v>
      </c>
      <c r="F39" s="80" t="s">
        <v>453</v>
      </c>
      <c r="G39" s="595">
        <v>3</v>
      </c>
      <c r="H39" s="595">
        <v>5.8000000000000003E-2</v>
      </c>
      <c r="I39" s="740">
        <v>0</v>
      </c>
      <c r="J39" s="595">
        <v>0</v>
      </c>
      <c r="K39" s="1738"/>
      <c r="L39" s="193" t="e">
        <f>IF(B39=$B$19,1,0)</f>
        <v>#REF!</v>
      </c>
      <c r="M39" s="5">
        <v>1</v>
      </c>
      <c r="N39" s="5">
        <v>0</v>
      </c>
      <c r="P39" s="535">
        <f t="shared" si="1"/>
        <v>5.8000000000000003E-2</v>
      </c>
    </row>
    <row r="40" spans="1:16">
      <c r="A40" s="307"/>
      <c r="B40" s="366"/>
      <c r="C40" s="65"/>
      <c r="D40" s="784"/>
      <c r="E40" s="756"/>
      <c r="F40" s="81"/>
      <c r="G40" s="756"/>
      <c r="H40" s="756"/>
      <c r="I40" s="756"/>
      <c r="J40" s="756"/>
      <c r="K40" s="761"/>
      <c r="L40" s="193"/>
      <c r="P40" s="535"/>
    </row>
    <row r="41" spans="1:16">
      <c r="A41" s="1691" t="e">
        <f>VLOOKUP(#REF!,#REF!,2,FALSE)</f>
        <v>#REF!</v>
      </c>
      <c r="B41" s="1692"/>
      <c r="C41" s="1692"/>
      <c r="D41" s="807"/>
      <c r="E41" s="808"/>
      <c r="F41" s="809"/>
      <c r="G41" s="766">
        <f>SUM(G34:G40)</f>
        <v>33.468000000000004</v>
      </c>
      <c r="H41" s="766">
        <f>SUM(H34:H40)</f>
        <v>0.58900000000000008</v>
      </c>
      <c r="I41" s="766">
        <f>SUM(I34:I40)</f>
        <v>0</v>
      </c>
      <c r="J41" s="766">
        <f>SUM(J34:J40)</f>
        <v>0</v>
      </c>
      <c r="K41" s="767"/>
      <c r="L41" s="193"/>
      <c r="P41" s="535"/>
    </row>
    <row r="42" spans="1:16">
      <c r="A42" s="1703" t="e">
        <f>VLOOKUP(#REF!,#REF!,2,FALSE)</f>
        <v>#REF!</v>
      </c>
      <c r="B42" s="1704"/>
      <c r="C42" s="1704"/>
      <c r="D42" s="762"/>
      <c r="E42" s="763"/>
      <c r="F42" s="332"/>
      <c r="G42" s="763"/>
      <c r="H42" s="763"/>
      <c r="I42" s="763"/>
      <c r="J42" s="763"/>
      <c r="K42" s="682"/>
      <c r="L42" s="193"/>
      <c r="P42" s="535"/>
    </row>
    <row r="43" spans="1:16" ht="31.5" customHeight="1">
      <c r="A43" s="720"/>
      <c r="B43" s="707"/>
      <c r="C43" s="758" t="s">
        <v>559</v>
      </c>
      <c r="D43" s="757" t="s">
        <v>553</v>
      </c>
      <c r="E43" s="595">
        <v>15</v>
      </c>
      <c r="F43" s="33" t="s">
        <v>286</v>
      </c>
      <c r="G43" s="595">
        <v>15</v>
      </c>
      <c r="H43" s="595">
        <v>1.5</v>
      </c>
      <c r="I43" s="595">
        <v>1.5</v>
      </c>
      <c r="J43" s="595">
        <v>2.6930000000000001</v>
      </c>
      <c r="K43" s="597" t="s">
        <v>306</v>
      </c>
      <c r="L43" s="193">
        <v>0</v>
      </c>
      <c r="M43" s="5">
        <v>0</v>
      </c>
      <c r="N43" s="5">
        <v>1</v>
      </c>
      <c r="P43" s="535">
        <f>J43+I43+H43</f>
        <v>5.6929999999999996</v>
      </c>
    </row>
    <row r="44" spans="1:16" ht="15.75" thickBot="1">
      <c r="A44" s="1714" t="e">
        <f>VLOOKUP(#REF!,#REF!,2,FALSE)</f>
        <v>#REF!</v>
      </c>
      <c r="B44" s="1715"/>
      <c r="C44" s="1715"/>
      <c r="D44" s="603"/>
      <c r="E44" s="604"/>
      <c r="F44" s="617"/>
      <c r="G44" s="618">
        <f>G43</f>
        <v>15</v>
      </c>
      <c r="H44" s="618">
        <f>H43</f>
        <v>1.5</v>
      </c>
      <c r="I44" s="618">
        <f>I43</f>
        <v>1.5</v>
      </c>
      <c r="J44" s="618">
        <f>J43</f>
        <v>2.6930000000000001</v>
      </c>
      <c r="K44" s="606"/>
      <c r="L44" s="193"/>
    </row>
    <row r="45" spans="1:16" ht="19.5" thickBot="1">
      <c r="A45" s="330"/>
      <c r="B45" s="481" t="e">
        <f>VLOOKUP(#REF!,#REF!,2,FALSE)</f>
        <v>#REF!</v>
      </c>
      <c r="C45" s="414" t="str">
        <f>A32</f>
        <v>Соҳаи тандурустӣ</v>
      </c>
      <c r="D45" s="380"/>
      <c r="E45" s="380"/>
      <c r="F45" s="384"/>
      <c r="G45" s="380">
        <f>G44+G41</f>
        <v>48.468000000000004</v>
      </c>
      <c r="H45" s="380">
        <f>H44+H41</f>
        <v>2.089</v>
      </c>
      <c r="I45" s="380">
        <f>I44+I41</f>
        <v>1.5</v>
      </c>
      <c r="J45" s="380">
        <f>J44+J41</f>
        <v>2.6930000000000001</v>
      </c>
      <c r="K45" s="273"/>
      <c r="L45" s="193"/>
    </row>
    <row r="46" spans="1:16" ht="15.75" thickBot="1">
      <c r="A46" s="305"/>
      <c r="B46" s="296"/>
      <c r="C46" s="58"/>
      <c r="D46" s="29"/>
      <c r="E46" s="30"/>
      <c r="F46" s="39"/>
      <c r="G46" s="59"/>
      <c r="H46" s="60"/>
      <c r="I46" s="60"/>
      <c r="J46" s="60"/>
      <c r="K46" s="200"/>
      <c r="L46" s="193"/>
    </row>
    <row r="47" spans="1:16" ht="19.5" thickBot="1">
      <c r="A47" s="1697" t="s">
        <v>442</v>
      </c>
      <c r="B47" s="1698"/>
      <c r="C47" s="1699"/>
      <c r="D47" s="270"/>
      <c r="E47" s="271"/>
      <c r="F47" s="341"/>
      <c r="G47" s="322"/>
      <c r="H47" s="322"/>
      <c r="I47" s="322"/>
      <c r="J47" s="322"/>
      <c r="K47" s="273"/>
      <c r="L47" s="193"/>
    </row>
    <row r="48" spans="1:16">
      <c r="A48" s="1693" t="e">
        <f>VLOOKUP(#REF!,#REF!,2,FALSE)</f>
        <v>#REF!</v>
      </c>
      <c r="B48" s="1694"/>
      <c r="C48" s="1694"/>
      <c r="D48" s="587"/>
      <c r="E48" s="588"/>
      <c r="F48" s="646"/>
      <c r="G48" s="590"/>
      <c r="H48" s="590"/>
      <c r="I48" s="590"/>
      <c r="J48" s="590"/>
      <c r="K48" s="607"/>
      <c r="L48" s="193"/>
    </row>
    <row r="49" spans="1:16" ht="42.75">
      <c r="A49" s="307" t="e">
        <f>#REF!</f>
        <v>#REF!</v>
      </c>
      <c r="B49" s="81"/>
      <c r="C49" s="760" t="s">
        <v>560</v>
      </c>
      <c r="D49" s="755" t="s">
        <v>553</v>
      </c>
      <c r="E49" s="756">
        <v>210</v>
      </c>
      <c r="F49" s="81" t="s">
        <v>272</v>
      </c>
      <c r="G49" s="756">
        <v>3.2</v>
      </c>
      <c r="H49" s="756">
        <v>1.1659999999999999</v>
      </c>
      <c r="I49" s="756">
        <v>1.284</v>
      </c>
      <c r="J49" s="756">
        <v>0.66</v>
      </c>
      <c r="K49" s="761" t="s">
        <v>442</v>
      </c>
      <c r="L49" s="193" t="e">
        <f>IF(B49=$B$19,1,0)</f>
        <v>#REF!</v>
      </c>
      <c r="M49" s="5">
        <v>1</v>
      </c>
      <c r="N49" s="5">
        <v>0</v>
      </c>
      <c r="P49" s="17">
        <f>J49+I49+H49</f>
        <v>3.11</v>
      </c>
    </row>
    <row r="50" spans="1:16">
      <c r="A50" s="1691" t="e">
        <f>VLOOKUP(#REF!,#REF!,2,FALSE)</f>
        <v>#REF!</v>
      </c>
      <c r="B50" s="1692"/>
      <c r="C50" s="1692"/>
      <c r="D50" s="764"/>
      <c r="E50" s="765"/>
      <c r="F50" s="764"/>
      <c r="G50" s="766">
        <f>SUM(G49:G49)</f>
        <v>3.2</v>
      </c>
      <c r="H50" s="766">
        <f>SUM(H49:H49)</f>
        <v>1.1659999999999999</v>
      </c>
      <c r="I50" s="766">
        <f>SUM(I49:I49)</f>
        <v>1.284</v>
      </c>
      <c r="J50" s="766">
        <f>SUM(J49:J49)</f>
        <v>0.66</v>
      </c>
      <c r="K50" s="767"/>
      <c r="L50" s="193"/>
      <c r="P50" s="17"/>
    </row>
    <row r="51" spans="1:16">
      <c r="A51" s="1703" t="e">
        <f>VLOOKUP(#REF!,#REF!,2,FALSE)</f>
        <v>#REF!</v>
      </c>
      <c r="B51" s="1704"/>
      <c r="C51" s="1704"/>
      <c r="D51" s="762"/>
      <c r="E51" s="763"/>
      <c r="F51" s="762"/>
      <c r="G51" s="763"/>
      <c r="H51" s="763"/>
      <c r="I51" s="763"/>
      <c r="J51" s="763"/>
      <c r="K51" s="682"/>
      <c r="L51" s="193"/>
      <c r="P51" s="17"/>
    </row>
    <row r="52" spans="1:16" ht="30">
      <c r="A52" s="249" t="e">
        <f>#REF!</f>
        <v>#REF!</v>
      </c>
      <c r="B52" s="80"/>
      <c r="C52" s="1710" t="s">
        <v>497</v>
      </c>
      <c r="D52" s="594" t="s">
        <v>553</v>
      </c>
      <c r="E52" s="595">
        <v>2</v>
      </c>
      <c r="F52" s="80" t="s">
        <v>286</v>
      </c>
      <c r="G52" s="595">
        <v>2</v>
      </c>
      <c r="H52" s="595">
        <v>0</v>
      </c>
      <c r="I52" s="595">
        <v>0.5</v>
      </c>
      <c r="J52" s="595">
        <v>0.5</v>
      </c>
      <c r="K52" s="597" t="s">
        <v>442</v>
      </c>
      <c r="L52" s="193" t="e">
        <f>IF(B52=$B$19,1,0)</f>
        <v>#REF!</v>
      </c>
      <c r="M52" s="5">
        <v>0</v>
      </c>
      <c r="N52" s="5">
        <v>1</v>
      </c>
      <c r="P52" s="17">
        <f>J52+I52+H52</f>
        <v>1</v>
      </c>
    </row>
    <row r="53" spans="1:16" ht="71.25">
      <c r="A53" s="249" t="e">
        <f>#REF!</f>
        <v>#REF!</v>
      </c>
      <c r="B53" s="80"/>
      <c r="C53" s="1711"/>
      <c r="D53" s="738" t="s">
        <v>561</v>
      </c>
      <c r="E53" s="595">
        <v>2.5</v>
      </c>
      <c r="F53" s="80" t="s">
        <v>286</v>
      </c>
      <c r="G53" s="595">
        <v>2.5</v>
      </c>
      <c r="H53" s="595">
        <v>0</v>
      </c>
      <c r="I53" s="595">
        <v>0.5</v>
      </c>
      <c r="J53" s="595">
        <v>1</v>
      </c>
      <c r="K53" s="597" t="s">
        <v>442</v>
      </c>
      <c r="L53" s="193" t="e">
        <f>IF(B53=$B$19,1,0)</f>
        <v>#REF!</v>
      </c>
      <c r="M53" s="5">
        <v>0</v>
      </c>
      <c r="N53" s="5">
        <v>1</v>
      </c>
      <c r="P53" s="17">
        <f>J53+I53+H53</f>
        <v>1.5</v>
      </c>
    </row>
    <row r="54" spans="1:16" ht="34.5" customHeight="1">
      <c r="A54" s="307" t="e">
        <f>#REF!</f>
        <v>#REF!</v>
      </c>
      <c r="B54" s="81"/>
      <c r="C54" s="768" t="s">
        <v>562</v>
      </c>
      <c r="D54" s="755" t="s">
        <v>553</v>
      </c>
      <c r="E54" s="756">
        <v>10</v>
      </c>
      <c r="F54" s="81" t="s">
        <v>286</v>
      </c>
      <c r="G54" s="756">
        <v>10</v>
      </c>
      <c r="H54" s="756">
        <v>0</v>
      </c>
      <c r="I54" s="756">
        <v>2</v>
      </c>
      <c r="J54" s="756">
        <v>5</v>
      </c>
      <c r="K54" s="761" t="s">
        <v>442</v>
      </c>
      <c r="L54" s="193" t="e">
        <f>IF(B54=$B$19,1,0)</f>
        <v>#REF!</v>
      </c>
      <c r="M54" s="5">
        <v>0</v>
      </c>
      <c r="N54" s="5">
        <v>1</v>
      </c>
      <c r="P54" s="17">
        <f>J54+I54+H54</f>
        <v>7</v>
      </c>
    </row>
    <row r="55" spans="1:16" ht="15.75" thickBot="1">
      <c r="A55" s="1708" t="e">
        <f>VLOOKUP(#REF!,#REF!,2,FALSE)</f>
        <v>#REF!</v>
      </c>
      <c r="B55" s="1709"/>
      <c r="C55" s="1709"/>
      <c r="D55" s="769"/>
      <c r="E55" s="770"/>
      <c r="F55" s="769"/>
      <c r="G55" s="771">
        <f>SUM(G52:G54)</f>
        <v>14.5</v>
      </c>
      <c r="H55" s="771">
        <f>SUM(H52:H54)</f>
        <v>0</v>
      </c>
      <c r="I55" s="771">
        <f>SUM(I52:I54)</f>
        <v>3</v>
      </c>
      <c r="J55" s="771">
        <f>SUM(J52:J54)</f>
        <v>6.5</v>
      </c>
      <c r="K55" s="772"/>
      <c r="L55" s="193"/>
      <c r="P55" s="229"/>
    </row>
    <row r="56" spans="1:16" ht="19.5" thickBot="1">
      <c r="A56" s="759"/>
      <c r="B56" s="791" t="e">
        <f>VLOOKUP(#REF!,#REF!,2,FALSE)</f>
        <v>#REF!</v>
      </c>
      <c r="C56" s="478" t="str">
        <f>A47</f>
        <v>Соҳаи ҳифзи иҷтимоӣ</v>
      </c>
      <c r="D56" s="474"/>
      <c r="E56" s="474"/>
      <c r="F56" s="475"/>
      <c r="G56" s="474">
        <f>G55+G50</f>
        <v>17.7</v>
      </c>
      <c r="H56" s="474">
        <f>H55+H50</f>
        <v>1.1659999999999999</v>
      </c>
      <c r="I56" s="474">
        <f>I55+I50</f>
        <v>4.2839999999999998</v>
      </c>
      <c r="J56" s="474">
        <f>J55+J50</f>
        <v>7.16</v>
      </c>
      <c r="K56" s="790"/>
      <c r="L56" s="193"/>
    </row>
    <row r="57" spans="1:16" ht="15.75" thickBot="1">
      <c r="A57" s="305"/>
      <c r="B57" s="296"/>
      <c r="C57" s="58"/>
      <c r="D57" s="29"/>
      <c r="E57" s="30"/>
      <c r="F57" s="39"/>
      <c r="G57" s="59"/>
      <c r="H57" s="60"/>
      <c r="I57" s="60"/>
      <c r="J57" s="60"/>
      <c r="K57" s="200"/>
      <c r="L57" s="193"/>
    </row>
    <row r="58" spans="1:16" ht="19.5" thickBot="1">
      <c r="A58" s="1697" t="s">
        <v>563</v>
      </c>
      <c r="B58" s="1698"/>
      <c r="C58" s="1699"/>
      <c r="D58" s="270"/>
      <c r="E58" s="271"/>
      <c r="F58" s="272"/>
      <c r="G58" s="322"/>
      <c r="H58" s="322"/>
      <c r="I58" s="322"/>
      <c r="J58" s="322"/>
      <c r="K58" s="273"/>
      <c r="L58" s="193"/>
    </row>
    <row r="59" spans="1:16">
      <c r="A59" s="1693" t="e">
        <f>VLOOKUP(#REF!,#REF!,2,FALSE)</f>
        <v>#REF!</v>
      </c>
      <c r="B59" s="1694"/>
      <c r="C59" s="1694"/>
      <c r="D59" s="587"/>
      <c r="E59" s="588"/>
      <c r="F59" s="622"/>
      <c r="G59" s="590"/>
      <c r="H59" s="590"/>
      <c r="I59" s="590"/>
      <c r="J59" s="590"/>
      <c r="K59" s="607"/>
      <c r="L59" s="193"/>
    </row>
    <row r="60" spans="1:16" s="534" customFormat="1" ht="45" customHeight="1">
      <c r="A60" s="537" t="e">
        <f>#REF!</f>
        <v>#REF!</v>
      </c>
      <c r="B60" s="609"/>
      <c r="C60" s="1684" t="s">
        <v>499</v>
      </c>
      <c r="D60" s="565" t="s">
        <v>565</v>
      </c>
      <c r="E60" s="540">
        <v>0.76500000000000001</v>
      </c>
      <c r="F60" s="609" t="s">
        <v>195</v>
      </c>
      <c r="G60" s="549">
        <v>1.071</v>
      </c>
      <c r="H60" s="540">
        <v>0.251</v>
      </c>
      <c r="I60" s="540">
        <v>0</v>
      </c>
      <c r="J60" s="540">
        <v>0</v>
      </c>
      <c r="K60" s="1731" t="s">
        <v>563</v>
      </c>
      <c r="L60" s="533" t="e">
        <f t="shared" ref="L60:L81" si="2">IF(B60=$B$19,1,0)</f>
        <v>#REF!</v>
      </c>
      <c r="M60" s="534">
        <v>1</v>
      </c>
      <c r="N60" s="534">
        <v>0</v>
      </c>
      <c r="P60" s="535">
        <f>J60+I60+H60</f>
        <v>0.251</v>
      </c>
    </row>
    <row r="61" spans="1:16" ht="42.75">
      <c r="A61" s="249" t="e">
        <f>#REF!</f>
        <v>#REF!</v>
      </c>
      <c r="B61" s="80"/>
      <c r="C61" s="1684"/>
      <c r="D61" s="738" t="s">
        <v>564</v>
      </c>
      <c r="E61" s="595">
        <v>3.5</v>
      </c>
      <c r="F61" s="80" t="s">
        <v>195</v>
      </c>
      <c r="G61" s="740">
        <v>5.7119999999999997</v>
      </c>
      <c r="H61" s="595">
        <v>1.6519999999999999</v>
      </c>
      <c r="I61" s="595">
        <v>0</v>
      </c>
      <c r="J61" s="595">
        <v>0</v>
      </c>
      <c r="K61" s="1731"/>
      <c r="L61" s="193" t="e">
        <f t="shared" si="2"/>
        <v>#REF!</v>
      </c>
      <c r="M61" s="5">
        <v>1</v>
      </c>
      <c r="N61" s="5">
        <v>0</v>
      </c>
      <c r="P61" s="535">
        <f>J61+I61+H61</f>
        <v>1.6519999999999999</v>
      </c>
    </row>
    <row r="62" spans="1:16" ht="45" customHeight="1">
      <c r="A62" s="249">
        <v>3</v>
      </c>
      <c r="B62" s="80"/>
      <c r="C62" s="1684" t="s">
        <v>566</v>
      </c>
      <c r="D62" s="738" t="s">
        <v>567</v>
      </c>
      <c r="E62" s="595" t="s">
        <v>453</v>
      </c>
      <c r="F62" s="80" t="s">
        <v>502</v>
      </c>
      <c r="G62" s="740">
        <v>4.4809999999999999</v>
      </c>
      <c r="H62" s="595">
        <v>0</v>
      </c>
      <c r="I62" s="595">
        <v>0</v>
      </c>
      <c r="J62" s="595">
        <v>0</v>
      </c>
      <c r="K62" s="1731" t="s">
        <v>563</v>
      </c>
      <c r="L62" s="193" t="e">
        <f t="shared" si="2"/>
        <v>#REF!</v>
      </c>
      <c r="M62" s="5">
        <v>1</v>
      </c>
      <c r="N62" s="5">
        <v>0</v>
      </c>
      <c r="P62" s="535">
        <f>J62+I62+H62</f>
        <v>0</v>
      </c>
    </row>
    <row r="63" spans="1:16" ht="71.25">
      <c r="A63" s="249">
        <v>4</v>
      </c>
      <c r="B63" s="80"/>
      <c r="C63" s="1684"/>
      <c r="D63" s="738" t="s">
        <v>568</v>
      </c>
      <c r="E63" s="595">
        <v>779</v>
      </c>
      <c r="F63" s="80" t="s">
        <v>502</v>
      </c>
      <c r="G63" s="740">
        <v>9.6999999999999993</v>
      </c>
      <c r="H63" s="595">
        <v>1.498</v>
      </c>
      <c r="I63" s="595">
        <v>0</v>
      </c>
      <c r="J63" s="595">
        <v>0</v>
      </c>
      <c r="K63" s="1731"/>
      <c r="L63" s="193" t="e">
        <f t="shared" si="2"/>
        <v>#REF!</v>
      </c>
      <c r="M63" s="5">
        <v>1</v>
      </c>
      <c r="N63" s="5">
        <v>0</v>
      </c>
      <c r="P63" s="535">
        <f t="shared" ref="P63:P70" si="3">J63+I63+H63</f>
        <v>1.498</v>
      </c>
    </row>
    <row r="64" spans="1:16" ht="45" customHeight="1">
      <c r="A64" s="249">
        <v>5</v>
      </c>
      <c r="B64" s="80"/>
      <c r="C64" s="1723" t="s">
        <v>569</v>
      </c>
      <c r="D64" s="738" t="s">
        <v>570</v>
      </c>
      <c r="E64" s="595">
        <v>10</v>
      </c>
      <c r="F64" s="80" t="s">
        <v>286</v>
      </c>
      <c r="G64" s="740">
        <v>10</v>
      </c>
      <c r="H64" s="595">
        <v>5.2</v>
      </c>
      <c r="I64" s="595">
        <v>0.9</v>
      </c>
      <c r="J64" s="595">
        <v>0</v>
      </c>
      <c r="K64" s="1731" t="s">
        <v>563</v>
      </c>
      <c r="L64" s="193" t="e">
        <f t="shared" si="2"/>
        <v>#REF!</v>
      </c>
      <c r="M64" s="5">
        <v>1</v>
      </c>
      <c r="N64" s="5">
        <v>0</v>
      </c>
      <c r="P64" s="535">
        <f t="shared" si="3"/>
        <v>6.1000000000000005</v>
      </c>
    </row>
    <row r="65" spans="1:16" s="534" customFormat="1" ht="57">
      <c r="A65" s="537">
        <v>6</v>
      </c>
      <c r="B65" s="609"/>
      <c r="C65" s="1723"/>
      <c r="D65" s="773" t="s">
        <v>505</v>
      </c>
      <c r="E65" s="540">
        <v>2.7269999999999999</v>
      </c>
      <c r="F65" s="609" t="s">
        <v>286</v>
      </c>
      <c r="G65" s="549">
        <v>2.7269999999999999</v>
      </c>
      <c r="H65" s="540">
        <v>0.8</v>
      </c>
      <c r="I65" s="540">
        <v>1.127</v>
      </c>
      <c r="J65" s="540">
        <v>0</v>
      </c>
      <c r="K65" s="1731"/>
      <c r="L65" s="533" t="e">
        <f t="shared" si="2"/>
        <v>#REF!</v>
      </c>
      <c r="M65" s="534">
        <v>1</v>
      </c>
      <c r="N65" s="534">
        <v>0</v>
      </c>
      <c r="P65" s="535">
        <f t="shared" si="3"/>
        <v>1.927</v>
      </c>
    </row>
    <row r="66" spans="1:16" ht="57">
      <c r="A66" s="249">
        <v>7</v>
      </c>
      <c r="B66" s="80"/>
      <c r="C66" s="741" t="s">
        <v>571</v>
      </c>
      <c r="D66" s="594" t="s">
        <v>553</v>
      </c>
      <c r="E66" s="595">
        <v>10.1</v>
      </c>
      <c r="F66" s="80" t="s">
        <v>272</v>
      </c>
      <c r="G66" s="740">
        <v>16</v>
      </c>
      <c r="H66" s="595">
        <v>5.0430000000000001</v>
      </c>
      <c r="I66" s="595">
        <v>7.18</v>
      </c>
      <c r="J66" s="595">
        <v>3.319</v>
      </c>
      <c r="K66" s="593" t="s">
        <v>563</v>
      </c>
      <c r="L66" s="193" t="e">
        <f t="shared" si="2"/>
        <v>#REF!</v>
      </c>
      <c r="M66" s="5">
        <v>1</v>
      </c>
      <c r="N66" s="5">
        <v>0</v>
      </c>
      <c r="P66" s="535">
        <f t="shared" si="3"/>
        <v>15.541999999999998</v>
      </c>
    </row>
    <row r="67" spans="1:16" ht="45">
      <c r="A67" s="249">
        <v>8</v>
      </c>
      <c r="B67" s="80"/>
      <c r="C67" s="774" t="s">
        <v>447</v>
      </c>
      <c r="D67" s="594" t="s">
        <v>553</v>
      </c>
      <c r="E67" s="595">
        <v>3.9</v>
      </c>
      <c r="F67" s="80" t="s">
        <v>272</v>
      </c>
      <c r="G67" s="740">
        <v>13</v>
      </c>
      <c r="H67" s="595">
        <v>3.661</v>
      </c>
      <c r="I67" s="595">
        <v>2.992</v>
      </c>
      <c r="J67" s="595">
        <v>0.89800000000000002</v>
      </c>
      <c r="K67" s="593" t="s">
        <v>563</v>
      </c>
      <c r="L67" s="193" t="e">
        <f t="shared" si="2"/>
        <v>#REF!</v>
      </c>
      <c r="M67" s="5">
        <v>1</v>
      </c>
      <c r="N67" s="5">
        <v>0</v>
      </c>
      <c r="P67" s="535">
        <f t="shared" si="3"/>
        <v>7.5510000000000002</v>
      </c>
    </row>
    <row r="68" spans="1:16" ht="45" customHeight="1">
      <c r="A68" s="249">
        <v>9</v>
      </c>
      <c r="B68" s="80"/>
      <c r="C68" s="1710" t="s">
        <v>346</v>
      </c>
      <c r="D68" s="594" t="s">
        <v>565</v>
      </c>
      <c r="E68" s="595">
        <v>2.5</v>
      </c>
      <c r="F68" s="80" t="s">
        <v>286</v>
      </c>
      <c r="G68" s="740">
        <v>2.5</v>
      </c>
      <c r="H68" s="595">
        <v>0.75</v>
      </c>
      <c r="I68" s="595">
        <v>1</v>
      </c>
      <c r="J68" s="595">
        <v>0.5</v>
      </c>
      <c r="K68" s="1731" t="s">
        <v>563</v>
      </c>
      <c r="L68" s="193" t="e">
        <f t="shared" si="2"/>
        <v>#REF!</v>
      </c>
      <c r="M68" s="5">
        <v>1</v>
      </c>
      <c r="N68" s="5">
        <v>0</v>
      </c>
      <c r="P68" s="535">
        <f t="shared" si="3"/>
        <v>2.25</v>
      </c>
    </row>
    <row r="69" spans="1:16" ht="45">
      <c r="A69" s="249">
        <v>10</v>
      </c>
      <c r="B69" s="80"/>
      <c r="C69" s="1711"/>
      <c r="D69" s="594" t="s">
        <v>576</v>
      </c>
      <c r="E69" s="595">
        <v>0.94</v>
      </c>
      <c r="F69" s="80" t="s">
        <v>286</v>
      </c>
      <c r="G69" s="740">
        <v>0.94</v>
      </c>
      <c r="H69" s="595">
        <v>0.24</v>
      </c>
      <c r="I69" s="595">
        <v>0</v>
      </c>
      <c r="J69" s="595">
        <v>0</v>
      </c>
      <c r="K69" s="1731"/>
      <c r="L69" s="193"/>
      <c r="P69" s="535">
        <f t="shared" si="3"/>
        <v>0.24</v>
      </c>
    </row>
    <row r="70" spans="1:16" ht="71.25" customHeight="1">
      <c r="A70" s="249">
        <v>11</v>
      </c>
      <c r="B70" s="743"/>
      <c r="C70" s="768" t="s">
        <v>572</v>
      </c>
      <c r="D70" s="594" t="s">
        <v>573</v>
      </c>
      <c r="E70" s="595">
        <v>6</v>
      </c>
      <c r="F70" s="80" t="s">
        <v>195</v>
      </c>
      <c r="G70" s="740">
        <v>7.5</v>
      </c>
      <c r="H70" s="595">
        <v>2</v>
      </c>
      <c r="I70" s="595">
        <v>1</v>
      </c>
      <c r="J70" s="595">
        <v>1.5</v>
      </c>
      <c r="K70" s="845" t="s">
        <v>563</v>
      </c>
      <c r="L70" s="193" t="e">
        <f t="shared" si="2"/>
        <v>#REF!</v>
      </c>
      <c r="M70" s="5">
        <v>1</v>
      </c>
      <c r="N70" s="5">
        <v>0</v>
      </c>
      <c r="P70" s="535">
        <f t="shared" si="3"/>
        <v>4.5</v>
      </c>
    </row>
    <row r="71" spans="1:16" ht="71.25" customHeight="1">
      <c r="A71" s="249">
        <v>12</v>
      </c>
      <c r="B71" s="80"/>
      <c r="C71" s="1710" t="s">
        <v>572</v>
      </c>
      <c r="D71" s="594" t="s">
        <v>565</v>
      </c>
      <c r="E71" s="595">
        <v>2.6</v>
      </c>
      <c r="F71" s="80" t="s">
        <v>286</v>
      </c>
      <c r="G71" s="740">
        <v>2.6</v>
      </c>
      <c r="H71" s="595">
        <v>1</v>
      </c>
      <c r="I71" s="595">
        <v>1</v>
      </c>
      <c r="J71" s="595">
        <v>0</v>
      </c>
      <c r="K71" s="1737" t="s">
        <v>563</v>
      </c>
      <c r="L71" s="193" t="e">
        <f t="shared" si="2"/>
        <v>#REF!</v>
      </c>
      <c r="M71" s="5">
        <v>1</v>
      </c>
      <c r="N71" s="5">
        <v>0</v>
      </c>
      <c r="P71" s="535">
        <f>J71+I71+H71</f>
        <v>2</v>
      </c>
    </row>
    <row r="72" spans="1:16" ht="45">
      <c r="A72" s="249">
        <v>13</v>
      </c>
      <c r="B72" s="80"/>
      <c r="C72" s="1711"/>
      <c r="D72" s="594" t="s">
        <v>576</v>
      </c>
      <c r="E72" s="595">
        <v>2.6</v>
      </c>
      <c r="F72" s="80" t="s">
        <v>286</v>
      </c>
      <c r="G72" s="740">
        <v>2.6</v>
      </c>
      <c r="H72" s="595">
        <v>1</v>
      </c>
      <c r="I72" s="595">
        <v>0</v>
      </c>
      <c r="J72" s="595">
        <v>0</v>
      </c>
      <c r="K72" s="1738"/>
      <c r="L72" s="193">
        <v>0</v>
      </c>
      <c r="M72" s="5">
        <v>1</v>
      </c>
      <c r="N72" s="5">
        <v>0</v>
      </c>
      <c r="P72" s="535">
        <f>J72+I72+H72</f>
        <v>1</v>
      </c>
    </row>
    <row r="73" spans="1:16" ht="45">
      <c r="A73" s="249">
        <v>14</v>
      </c>
      <c r="B73" s="775"/>
      <c r="C73" s="774" t="s">
        <v>574</v>
      </c>
      <c r="D73" s="594" t="s">
        <v>575</v>
      </c>
      <c r="E73" s="595">
        <v>11.85</v>
      </c>
      <c r="F73" s="80" t="s">
        <v>286</v>
      </c>
      <c r="G73" s="740">
        <v>11.85</v>
      </c>
      <c r="H73" s="595">
        <v>5.98</v>
      </c>
      <c r="I73" s="595">
        <v>4.09</v>
      </c>
      <c r="J73" s="595">
        <v>1.78</v>
      </c>
      <c r="K73" s="593" t="s">
        <v>563</v>
      </c>
      <c r="L73" s="193" t="e">
        <f t="shared" si="2"/>
        <v>#REF!</v>
      </c>
      <c r="M73" s="5">
        <v>1</v>
      </c>
      <c r="N73" s="5">
        <v>0</v>
      </c>
      <c r="P73" s="535">
        <f>J73+I73+H73</f>
        <v>11.850000000000001</v>
      </c>
    </row>
    <row r="74" spans="1:16">
      <c r="A74" s="776"/>
      <c r="B74" s="755"/>
      <c r="C74" s="755"/>
      <c r="D74" s="755"/>
      <c r="E74" s="755"/>
      <c r="F74" s="755"/>
      <c r="G74" s="755"/>
      <c r="H74" s="755"/>
      <c r="I74" s="755"/>
      <c r="J74" s="755"/>
      <c r="K74" s="761"/>
      <c r="L74" s="193"/>
    </row>
    <row r="75" spans="1:16">
      <c r="A75" s="1705" t="e">
        <f>VLOOKUP(#REF!,#REF!,2,FALSE)</f>
        <v>#REF!</v>
      </c>
      <c r="B75" s="1706"/>
      <c r="C75" s="1706"/>
      <c r="D75" s="9"/>
      <c r="E75" s="10"/>
      <c r="F75" s="764"/>
      <c r="G75" s="233">
        <f>SUM(G60:G74)</f>
        <v>90.680999999999983</v>
      </c>
      <c r="H75" s="233">
        <f>SUM(H60:H74)</f>
        <v>29.074999999999999</v>
      </c>
      <c r="I75" s="233">
        <f>SUM(I60:I74)</f>
        <v>19.289000000000001</v>
      </c>
      <c r="J75" s="233">
        <f>SUM(J60:J74)</f>
        <v>7.9969999999999999</v>
      </c>
      <c r="K75" s="777"/>
      <c r="L75" s="193"/>
    </row>
    <row r="76" spans="1:16">
      <c r="A76" s="1701" t="e">
        <f>VLOOKUP(#REF!,#REF!,2,FALSE)</f>
        <v>#REF!</v>
      </c>
      <c r="B76" s="1702"/>
      <c r="C76" s="1702"/>
      <c r="D76" s="778"/>
      <c r="E76" s="779"/>
      <c r="F76" s="778"/>
      <c r="G76" s="779"/>
      <c r="H76" s="779"/>
      <c r="I76" s="779"/>
      <c r="J76" s="779"/>
      <c r="K76" s="780"/>
      <c r="L76" s="193"/>
    </row>
    <row r="77" spans="1:16" ht="45">
      <c r="A77" s="249" t="e">
        <f>#REF!</f>
        <v>#REF!</v>
      </c>
      <c r="B77" s="743"/>
      <c r="C77" s="781" t="s">
        <v>578</v>
      </c>
      <c r="D77" s="594" t="s">
        <v>577</v>
      </c>
      <c r="E77" s="595">
        <v>4</v>
      </c>
      <c r="F77" s="80" t="s">
        <v>286</v>
      </c>
      <c r="G77" s="595">
        <v>4</v>
      </c>
      <c r="H77" s="595">
        <v>0</v>
      </c>
      <c r="I77" s="595">
        <v>1</v>
      </c>
      <c r="J77" s="595">
        <v>1</v>
      </c>
      <c r="K77" s="597" t="s">
        <v>563</v>
      </c>
      <c r="L77" s="193" t="e">
        <f t="shared" si="2"/>
        <v>#REF!</v>
      </c>
      <c r="M77" s="5">
        <v>0</v>
      </c>
      <c r="N77" s="5">
        <v>1</v>
      </c>
      <c r="P77" s="17">
        <f t="shared" ref="P77:P90" si="4">J77+I77+H77</f>
        <v>2</v>
      </c>
    </row>
    <row r="78" spans="1:16" ht="71.25">
      <c r="A78" s="249" t="e">
        <f>#REF!</f>
        <v>#REF!</v>
      </c>
      <c r="B78" s="80"/>
      <c r="C78" s="774" t="s">
        <v>579</v>
      </c>
      <c r="D78" s="594" t="s">
        <v>565</v>
      </c>
      <c r="E78" s="595"/>
      <c r="F78" s="80" t="s">
        <v>453</v>
      </c>
      <c r="G78" s="595">
        <v>3</v>
      </c>
      <c r="H78" s="595">
        <v>0</v>
      </c>
      <c r="I78" s="595">
        <v>0.75</v>
      </c>
      <c r="J78" s="595">
        <v>0.75</v>
      </c>
      <c r="K78" s="597" t="s">
        <v>563</v>
      </c>
      <c r="L78" s="193" t="e">
        <f t="shared" si="2"/>
        <v>#REF!</v>
      </c>
      <c r="M78" s="5">
        <v>0</v>
      </c>
      <c r="N78" s="5">
        <v>1</v>
      </c>
      <c r="P78" s="17">
        <f t="shared" si="4"/>
        <v>1.5</v>
      </c>
    </row>
    <row r="79" spans="1:16" ht="57">
      <c r="A79" s="249" t="e">
        <f>#REF!</f>
        <v>#REF!</v>
      </c>
      <c r="B79" s="80"/>
      <c r="C79" s="774" t="s">
        <v>508</v>
      </c>
      <c r="D79" s="738" t="s">
        <v>580</v>
      </c>
      <c r="E79" s="595"/>
      <c r="F79" s="80" t="s">
        <v>453</v>
      </c>
      <c r="G79" s="595">
        <v>7.8</v>
      </c>
      <c r="H79" s="595">
        <v>0</v>
      </c>
      <c r="I79" s="595">
        <v>1</v>
      </c>
      <c r="J79" s="595">
        <v>2</v>
      </c>
      <c r="K79" s="597" t="s">
        <v>563</v>
      </c>
      <c r="L79" s="193" t="e">
        <f t="shared" si="2"/>
        <v>#REF!</v>
      </c>
      <c r="M79" s="5">
        <v>0</v>
      </c>
      <c r="N79" s="5">
        <v>1</v>
      </c>
      <c r="P79" s="17">
        <f t="shared" si="4"/>
        <v>3</v>
      </c>
    </row>
    <row r="80" spans="1:16" ht="57">
      <c r="A80" s="249" t="e">
        <f>#REF!</f>
        <v>#REF!</v>
      </c>
      <c r="B80" s="80"/>
      <c r="C80" s="700" t="s">
        <v>581</v>
      </c>
      <c r="D80" s="594" t="s">
        <v>565</v>
      </c>
      <c r="E80" s="595">
        <v>8</v>
      </c>
      <c r="F80" s="80" t="s">
        <v>286</v>
      </c>
      <c r="G80" s="595">
        <v>8</v>
      </c>
      <c r="H80" s="595">
        <v>0</v>
      </c>
      <c r="I80" s="595">
        <v>2</v>
      </c>
      <c r="J80" s="595">
        <v>3</v>
      </c>
      <c r="K80" s="597" t="s">
        <v>563</v>
      </c>
      <c r="L80" s="193" t="e">
        <f t="shared" si="2"/>
        <v>#REF!</v>
      </c>
      <c r="M80" s="5">
        <v>0</v>
      </c>
      <c r="N80" s="5">
        <v>1</v>
      </c>
      <c r="P80" s="17">
        <f t="shared" si="4"/>
        <v>5</v>
      </c>
    </row>
    <row r="81" spans="1:16" ht="75" customHeight="1">
      <c r="A81" s="249" t="e">
        <f>#REF!</f>
        <v>#REF!</v>
      </c>
      <c r="B81" s="80"/>
      <c r="C81" s="1684" t="s">
        <v>352</v>
      </c>
      <c r="D81" s="594" t="s">
        <v>565</v>
      </c>
      <c r="E81" s="595"/>
      <c r="F81" s="80" t="s">
        <v>453</v>
      </c>
      <c r="G81" s="595">
        <v>2</v>
      </c>
      <c r="H81" s="595">
        <v>0</v>
      </c>
      <c r="I81" s="595">
        <v>1</v>
      </c>
      <c r="J81" s="595">
        <v>1</v>
      </c>
      <c r="K81" s="1683" t="s">
        <v>563</v>
      </c>
      <c r="L81" s="193" t="e">
        <f t="shared" si="2"/>
        <v>#REF!</v>
      </c>
      <c r="M81" s="5">
        <v>0</v>
      </c>
      <c r="N81" s="5">
        <v>1</v>
      </c>
      <c r="P81" s="17">
        <f t="shared" si="4"/>
        <v>2</v>
      </c>
    </row>
    <row r="82" spans="1:16" ht="45">
      <c r="A82" s="249">
        <v>6</v>
      </c>
      <c r="B82" s="80"/>
      <c r="C82" s="1684"/>
      <c r="D82" s="594" t="s">
        <v>576</v>
      </c>
      <c r="E82" s="595"/>
      <c r="F82" s="80" t="s">
        <v>453</v>
      </c>
      <c r="G82" s="595">
        <v>1.4</v>
      </c>
      <c r="H82" s="595">
        <v>0</v>
      </c>
      <c r="I82" s="595">
        <v>1</v>
      </c>
      <c r="J82" s="595">
        <v>0.4</v>
      </c>
      <c r="K82" s="1683"/>
      <c r="L82" s="193">
        <v>0</v>
      </c>
      <c r="M82" s="5">
        <v>0</v>
      </c>
      <c r="N82" s="5">
        <v>1</v>
      </c>
      <c r="P82" s="17">
        <f t="shared" si="4"/>
        <v>1.4</v>
      </c>
    </row>
    <row r="83" spans="1:16" ht="42.75" customHeight="1">
      <c r="A83" s="249">
        <v>7</v>
      </c>
      <c r="B83" s="80"/>
      <c r="C83" s="1684" t="s">
        <v>353</v>
      </c>
      <c r="D83" s="594" t="s">
        <v>565</v>
      </c>
      <c r="E83" s="595"/>
      <c r="F83" s="80" t="s">
        <v>453</v>
      </c>
      <c r="G83" s="595">
        <v>2</v>
      </c>
      <c r="H83" s="595">
        <v>0</v>
      </c>
      <c r="I83" s="595">
        <v>1</v>
      </c>
      <c r="J83" s="595">
        <v>1</v>
      </c>
      <c r="K83" s="1683" t="s">
        <v>563</v>
      </c>
      <c r="L83" s="193">
        <v>0</v>
      </c>
      <c r="M83" s="5">
        <v>0</v>
      </c>
      <c r="N83" s="5">
        <v>1</v>
      </c>
      <c r="P83" s="17">
        <f t="shared" si="4"/>
        <v>2</v>
      </c>
    </row>
    <row r="84" spans="1:16" ht="45">
      <c r="A84" s="249">
        <v>8</v>
      </c>
      <c r="B84" s="80"/>
      <c r="C84" s="1684"/>
      <c r="D84" s="594" t="s">
        <v>576</v>
      </c>
      <c r="E84" s="595"/>
      <c r="F84" s="80" t="s">
        <v>453</v>
      </c>
      <c r="G84" s="595">
        <v>1.4</v>
      </c>
      <c r="H84" s="595">
        <v>0</v>
      </c>
      <c r="I84" s="595">
        <v>1</v>
      </c>
      <c r="J84" s="595">
        <v>0.4</v>
      </c>
      <c r="K84" s="1683"/>
      <c r="L84" s="193">
        <v>0</v>
      </c>
      <c r="M84" s="5">
        <v>0</v>
      </c>
      <c r="N84" s="5">
        <v>1</v>
      </c>
      <c r="P84" s="17">
        <f t="shared" si="4"/>
        <v>1.4</v>
      </c>
    </row>
    <row r="85" spans="1:16" ht="71.25" customHeight="1">
      <c r="A85" s="249">
        <v>9</v>
      </c>
      <c r="B85" s="80"/>
      <c r="C85" s="1684" t="s">
        <v>582</v>
      </c>
      <c r="D85" s="594" t="s">
        <v>565</v>
      </c>
      <c r="E85" s="595"/>
      <c r="F85" s="80" t="s">
        <v>453</v>
      </c>
      <c r="G85" s="595">
        <v>2.7</v>
      </c>
      <c r="H85" s="595">
        <v>0</v>
      </c>
      <c r="I85" s="595">
        <v>1.35</v>
      </c>
      <c r="J85" s="595">
        <v>1.35</v>
      </c>
      <c r="K85" s="1683" t="s">
        <v>563</v>
      </c>
      <c r="L85" s="193">
        <v>0</v>
      </c>
      <c r="M85" s="5">
        <v>0</v>
      </c>
      <c r="N85" s="5">
        <v>1</v>
      </c>
      <c r="P85" s="17">
        <f t="shared" si="4"/>
        <v>2.7</v>
      </c>
    </row>
    <row r="86" spans="1:16" ht="18.75" customHeight="1">
      <c r="A86" s="249">
        <v>10</v>
      </c>
      <c r="B86" s="80"/>
      <c r="C86" s="1684"/>
      <c r="D86" s="594" t="s">
        <v>583</v>
      </c>
      <c r="E86" s="595"/>
      <c r="F86" s="80" t="s">
        <v>453</v>
      </c>
      <c r="G86" s="595">
        <v>8</v>
      </c>
      <c r="H86" s="595">
        <v>0</v>
      </c>
      <c r="I86" s="595">
        <v>2</v>
      </c>
      <c r="J86" s="595">
        <v>4</v>
      </c>
      <c r="K86" s="1683"/>
      <c r="L86" s="193">
        <v>0</v>
      </c>
      <c r="M86" s="5">
        <v>0</v>
      </c>
      <c r="N86" s="5">
        <v>1</v>
      </c>
      <c r="P86" s="17">
        <f t="shared" si="4"/>
        <v>6</v>
      </c>
    </row>
    <row r="87" spans="1:16" ht="42" customHeight="1">
      <c r="A87" s="249">
        <v>11</v>
      </c>
      <c r="B87" s="80"/>
      <c r="C87" s="700" t="s">
        <v>584</v>
      </c>
      <c r="D87" s="594" t="s">
        <v>553</v>
      </c>
      <c r="E87" s="595"/>
      <c r="F87" s="80" t="s">
        <v>453</v>
      </c>
      <c r="G87" s="595">
        <v>20</v>
      </c>
      <c r="H87" s="595">
        <v>0</v>
      </c>
      <c r="I87" s="595">
        <v>5</v>
      </c>
      <c r="J87" s="595">
        <v>8</v>
      </c>
      <c r="K87" s="597" t="s">
        <v>563</v>
      </c>
      <c r="L87" s="193">
        <v>0</v>
      </c>
      <c r="M87" s="5">
        <v>0</v>
      </c>
      <c r="N87" s="5">
        <v>1</v>
      </c>
      <c r="P87" s="17">
        <f t="shared" si="4"/>
        <v>13</v>
      </c>
    </row>
    <row r="88" spans="1:16" ht="45">
      <c r="A88" s="249">
        <v>12</v>
      </c>
      <c r="B88" s="80"/>
      <c r="C88" s="703" t="s">
        <v>465</v>
      </c>
      <c r="D88" s="594" t="s">
        <v>555</v>
      </c>
      <c r="E88" s="595">
        <v>15.3</v>
      </c>
      <c r="F88" s="80" t="s">
        <v>286</v>
      </c>
      <c r="G88" s="595">
        <v>15.3</v>
      </c>
      <c r="H88" s="595">
        <v>0</v>
      </c>
      <c r="I88" s="595">
        <v>2</v>
      </c>
      <c r="J88" s="595">
        <v>5</v>
      </c>
      <c r="K88" s="597" t="s">
        <v>563</v>
      </c>
      <c r="L88" s="193">
        <v>0</v>
      </c>
      <c r="M88" s="5">
        <v>0</v>
      </c>
      <c r="N88" s="5">
        <v>1</v>
      </c>
      <c r="P88" s="17">
        <f t="shared" si="4"/>
        <v>7</v>
      </c>
    </row>
    <row r="89" spans="1:16" ht="57" customHeight="1">
      <c r="A89" s="249">
        <v>13</v>
      </c>
      <c r="B89" s="80"/>
      <c r="C89" s="1684" t="s">
        <v>510</v>
      </c>
      <c r="D89" s="738" t="s">
        <v>527</v>
      </c>
      <c r="E89" s="595"/>
      <c r="F89" s="80" t="s">
        <v>453</v>
      </c>
      <c r="G89" s="595">
        <v>5.4</v>
      </c>
      <c r="H89" s="595">
        <v>0</v>
      </c>
      <c r="I89" s="595">
        <v>1</v>
      </c>
      <c r="J89" s="595">
        <v>2</v>
      </c>
      <c r="K89" s="1683" t="s">
        <v>563</v>
      </c>
      <c r="L89" s="193">
        <v>0</v>
      </c>
      <c r="M89" s="5">
        <v>0</v>
      </c>
      <c r="N89" s="5">
        <v>1</v>
      </c>
      <c r="P89" s="17">
        <f t="shared" si="4"/>
        <v>3</v>
      </c>
    </row>
    <row r="90" spans="1:16" ht="28.5">
      <c r="A90" s="249">
        <v>14</v>
      </c>
      <c r="B90" s="80"/>
      <c r="C90" s="1684"/>
      <c r="D90" s="738" t="s">
        <v>528</v>
      </c>
      <c r="E90" s="595"/>
      <c r="F90" s="80" t="s">
        <v>453</v>
      </c>
      <c r="G90" s="595">
        <v>9.4499999999999993</v>
      </c>
      <c r="H90" s="595">
        <v>0</v>
      </c>
      <c r="I90" s="595">
        <v>1</v>
      </c>
      <c r="J90" s="595">
        <v>2</v>
      </c>
      <c r="K90" s="1683"/>
      <c r="L90" s="193">
        <v>0</v>
      </c>
      <c r="M90" s="5">
        <v>0</v>
      </c>
      <c r="N90" s="5">
        <v>1</v>
      </c>
      <c r="P90" s="17">
        <f t="shared" si="4"/>
        <v>3</v>
      </c>
    </row>
    <row r="91" spans="1:16">
      <c r="A91" s="307"/>
      <c r="B91" s="366"/>
      <c r="C91" s="65"/>
      <c r="D91" s="755"/>
      <c r="E91" s="756"/>
      <c r="F91" s="81"/>
      <c r="G91" s="756"/>
      <c r="H91" s="756"/>
      <c r="I91" s="756"/>
      <c r="J91" s="756"/>
      <c r="K91" s="761"/>
      <c r="L91" s="193"/>
      <c r="P91" s="17"/>
    </row>
    <row r="92" spans="1:16" ht="15.75" thickBot="1">
      <c r="A92" s="1700" t="e">
        <f>VLOOKUP(#REF!,#REF!,2,FALSE)</f>
        <v>#REF!</v>
      </c>
      <c r="B92" s="1646"/>
      <c r="C92" s="1646"/>
      <c r="D92" s="786"/>
      <c r="E92" s="787"/>
      <c r="F92" s="788"/>
      <c r="G92" s="789">
        <f>SUM(G77:G91)</f>
        <v>90.45</v>
      </c>
      <c r="H92" s="789">
        <f>SUM(H77:H91)</f>
        <v>0</v>
      </c>
      <c r="I92" s="789">
        <f>SUM(I77:I91)</f>
        <v>21.1</v>
      </c>
      <c r="J92" s="789">
        <f>SUM(J77:J91)</f>
        <v>31.9</v>
      </c>
      <c r="K92" s="196"/>
      <c r="L92" s="193"/>
      <c r="P92" s="17"/>
    </row>
    <row r="93" spans="1:16" ht="19.5" thickBot="1">
      <c r="A93" s="477"/>
      <c r="B93" s="481" t="e">
        <f>VLOOKUP(#REF!,#REF!,2,FALSE)</f>
        <v>#REF!</v>
      </c>
      <c r="C93" s="478" t="str">
        <f>A58</f>
        <v>Соҳаи комуналӣ ва обтаъминкунӣ</v>
      </c>
      <c r="D93" s="474"/>
      <c r="E93" s="474"/>
      <c r="F93" s="475"/>
      <c r="G93" s="474">
        <f>G92+G75</f>
        <v>181.13099999999997</v>
      </c>
      <c r="H93" s="474">
        <f>H92+H75</f>
        <v>29.074999999999999</v>
      </c>
      <c r="I93" s="474">
        <f>I92+I75</f>
        <v>40.389000000000003</v>
      </c>
      <c r="J93" s="474">
        <f>J92+J75</f>
        <v>39.896999999999998</v>
      </c>
      <c r="K93" s="790"/>
      <c r="L93" s="193"/>
      <c r="P93" s="17"/>
    </row>
    <row r="94" spans="1:16" ht="15.75" thickBot="1">
      <c r="A94" s="305"/>
      <c r="B94" s="296"/>
      <c r="C94" s="58"/>
      <c r="D94" s="29"/>
      <c r="E94" s="30"/>
      <c r="F94" s="39"/>
      <c r="G94" s="59"/>
      <c r="H94" s="60"/>
      <c r="I94" s="60"/>
      <c r="J94" s="60"/>
      <c r="K94" s="200"/>
      <c r="L94" s="193"/>
      <c r="P94" s="17"/>
    </row>
    <row r="95" spans="1:16" ht="19.5" thickBot="1">
      <c r="A95" s="1697" t="s">
        <v>585</v>
      </c>
      <c r="B95" s="1698"/>
      <c r="C95" s="1699"/>
      <c r="D95" s="270"/>
      <c r="E95" s="271"/>
      <c r="F95" s="272"/>
      <c r="G95" s="322"/>
      <c r="H95" s="322"/>
      <c r="I95" s="322"/>
      <c r="J95" s="322"/>
      <c r="K95" s="273"/>
      <c r="L95" s="193"/>
      <c r="P95" s="17"/>
    </row>
    <row r="96" spans="1:16">
      <c r="A96" s="1703" t="e">
        <f>VLOOKUP(#REF!,#REF!,2,FALSE)</f>
        <v>#REF!</v>
      </c>
      <c r="B96" s="1704"/>
      <c r="C96" s="1704"/>
      <c r="D96" s="762"/>
      <c r="E96" s="763"/>
      <c r="F96" s="332"/>
      <c r="G96" s="782"/>
      <c r="H96" s="782"/>
      <c r="I96" s="782"/>
      <c r="J96" s="782"/>
      <c r="K96" s="682"/>
      <c r="L96" s="193"/>
      <c r="P96" s="17"/>
    </row>
    <row r="97" spans="1:16" ht="42.75">
      <c r="A97" s="249" t="e">
        <f>#REF!</f>
        <v>#REF!</v>
      </c>
      <c r="B97" s="80"/>
      <c r="C97" s="703" t="s">
        <v>511</v>
      </c>
      <c r="D97" s="738" t="s">
        <v>512</v>
      </c>
      <c r="E97" s="595">
        <v>7</v>
      </c>
      <c r="F97" s="80" t="s">
        <v>195</v>
      </c>
      <c r="G97" s="595">
        <v>9.7789999999999999</v>
      </c>
      <c r="H97" s="595">
        <v>1.38</v>
      </c>
      <c r="I97" s="595">
        <v>0</v>
      </c>
      <c r="J97" s="595">
        <v>0</v>
      </c>
      <c r="K97" s="597" t="s">
        <v>515</v>
      </c>
      <c r="L97" s="193" t="e">
        <f>IF(B97=$B$19,1,0)</f>
        <v>#REF!</v>
      </c>
      <c r="M97" s="5">
        <v>1</v>
      </c>
      <c r="N97" s="5">
        <v>0</v>
      </c>
      <c r="P97" s="17">
        <f t="shared" ref="P97:P102" si="5">J97+I97+H97</f>
        <v>1.38</v>
      </c>
    </row>
    <row r="98" spans="1:16" ht="57">
      <c r="A98" s="249" t="e">
        <f>#REF!</f>
        <v>#REF!</v>
      </c>
      <c r="B98" s="80"/>
      <c r="C98" s="703" t="s">
        <v>466</v>
      </c>
      <c r="D98" s="594" t="s">
        <v>555</v>
      </c>
      <c r="E98" s="595">
        <v>54.77</v>
      </c>
      <c r="F98" s="80" t="s">
        <v>286</v>
      </c>
      <c r="G98" s="595">
        <v>54.77</v>
      </c>
      <c r="H98" s="595">
        <v>12</v>
      </c>
      <c r="I98" s="595">
        <v>28.731000000000002</v>
      </c>
      <c r="J98" s="595">
        <v>0</v>
      </c>
      <c r="K98" s="597" t="s">
        <v>515</v>
      </c>
      <c r="L98" s="193" t="e">
        <f>IF(B98=$B$19,1,0)</f>
        <v>#REF!</v>
      </c>
      <c r="M98" s="5">
        <v>1</v>
      </c>
      <c r="N98" s="5">
        <v>0</v>
      </c>
      <c r="P98" s="17">
        <f t="shared" si="5"/>
        <v>40.731000000000002</v>
      </c>
    </row>
    <row r="99" spans="1:16" ht="42.75">
      <c r="A99" s="249" t="e">
        <f>#REF!</f>
        <v>#REF!</v>
      </c>
      <c r="B99" s="80" t="s">
        <v>586</v>
      </c>
      <c r="C99" s="703" t="s">
        <v>467</v>
      </c>
      <c r="D99" s="594" t="s">
        <v>555</v>
      </c>
      <c r="E99" s="595">
        <v>122</v>
      </c>
      <c r="F99" s="80" t="s">
        <v>286</v>
      </c>
      <c r="G99" s="595">
        <v>122</v>
      </c>
      <c r="H99" s="595">
        <v>35</v>
      </c>
      <c r="I99" s="595">
        <v>64.751999999999995</v>
      </c>
      <c r="J99" s="595">
        <v>0</v>
      </c>
      <c r="K99" s="597" t="s">
        <v>515</v>
      </c>
      <c r="L99" s="193" t="e">
        <f>IF(B99=$B$19,1,0)</f>
        <v>#REF!</v>
      </c>
      <c r="M99" s="5">
        <v>1</v>
      </c>
      <c r="N99" s="5">
        <v>0</v>
      </c>
      <c r="P99" s="17">
        <f t="shared" si="5"/>
        <v>99.751999999999995</v>
      </c>
    </row>
    <row r="100" spans="1:16" ht="42.75">
      <c r="A100" s="249" t="e">
        <f>#REF!</f>
        <v>#REF!</v>
      </c>
      <c r="B100" s="80"/>
      <c r="C100" s="741" t="s">
        <v>344</v>
      </c>
      <c r="D100" s="742" t="s">
        <v>514</v>
      </c>
      <c r="E100" s="595">
        <v>7</v>
      </c>
      <c r="F100" s="80" t="s">
        <v>195</v>
      </c>
      <c r="G100" s="595">
        <v>10</v>
      </c>
      <c r="H100" s="595">
        <v>3</v>
      </c>
      <c r="I100" s="595">
        <v>6</v>
      </c>
      <c r="J100" s="595">
        <v>1</v>
      </c>
      <c r="K100" s="597" t="s">
        <v>515</v>
      </c>
      <c r="L100" s="193" t="e">
        <f>IF(B100=$B$19,1,0)</f>
        <v>#REF!</v>
      </c>
      <c r="M100" s="5">
        <v>1</v>
      </c>
      <c r="N100" s="5">
        <v>0</v>
      </c>
      <c r="P100" s="17">
        <f t="shared" si="5"/>
        <v>10</v>
      </c>
    </row>
    <row r="101" spans="1:16" ht="42.75">
      <c r="A101" s="249">
        <v>5</v>
      </c>
      <c r="B101" s="80"/>
      <c r="C101" s="702" t="s">
        <v>587</v>
      </c>
      <c r="D101" s="742" t="s">
        <v>588</v>
      </c>
      <c r="E101" s="595">
        <v>11.7</v>
      </c>
      <c r="F101" s="80" t="s">
        <v>272</v>
      </c>
      <c r="G101" s="595">
        <v>18</v>
      </c>
      <c r="H101" s="595">
        <v>5.3120000000000003</v>
      </c>
      <c r="I101" s="595">
        <v>5</v>
      </c>
      <c r="J101" s="595">
        <v>5</v>
      </c>
      <c r="K101" s="597" t="s">
        <v>515</v>
      </c>
      <c r="L101" s="193">
        <v>0</v>
      </c>
      <c r="M101" s="5">
        <v>1</v>
      </c>
      <c r="N101" s="5">
        <v>0</v>
      </c>
      <c r="P101" s="17">
        <f t="shared" si="5"/>
        <v>15.312000000000001</v>
      </c>
    </row>
    <row r="102" spans="1:16" ht="57">
      <c r="A102" s="249">
        <v>6</v>
      </c>
      <c r="B102" s="80"/>
      <c r="C102" s="702" t="s">
        <v>468</v>
      </c>
      <c r="D102" s="742" t="s">
        <v>555</v>
      </c>
      <c r="E102" s="595">
        <v>6</v>
      </c>
      <c r="F102" s="80" t="s">
        <v>286</v>
      </c>
      <c r="G102" s="595">
        <v>6</v>
      </c>
      <c r="H102" s="595">
        <v>1</v>
      </c>
      <c r="I102" s="595">
        <v>1</v>
      </c>
      <c r="J102" s="595">
        <v>3</v>
      </c>
      <c r="K102" s="597" t="s">
        <v>515</v>
      </c>
      <c r="L102" s="193">
        <v>0</v>
      </c>
      <c r="M102" s="5">
        <v>1</v>
      </c>
      <c r="N102" s="5">
        <v>0</v>
      </c>
      <c r="P102" s="17">
        <f t="shared" si="5"/>
        <v>5</v>
      </c>
    </row>
    <row r="103" spans="1:16">
      <c r="A103" s="783"/>
      <c r="B103" s="683"/>
      <c r="C103" s="683"/>
      <c r="D103" s="683"/>
      <c r="E103" s="683"/>
      <c r="F103" s="683"/>
      <c r="G103" s="683"/>
      <c r="H103" s="683"/>
      <c r="I103" s="683"/>
      <c r="J103" s="683"/>
      <c r="K103" s="686"/>
      <c r="L103" s="193"/>
      <c r="P103" s="17"/>
    </row>
    <row r="104" spans="1:16">
      <c r="A104" s="1705" t="e">
        <f>VLOOKUP(#REF!,#REF!,2,FALSE)</f>
        <v>#REF!</v>
      </c>
      <c r="B104" s="1706"/>
      <c r="C104" s="1706"/>
      <c r="D104" s="9"/>
      <c r="E104" s="10"/>
      <c r="F104" s="764"/>
      <c r="G104" s="233">
        <f>SUM(G97:G103)</f>
        <v>220.54900000000001</v>
      </c>
      <c r="H104" s="233">
        <f>SUM(H97:H103)</f>
        <v>57.691999999999993</v>
      </c>
      <c r="I104" s="233">
        <f>SUM(I97:I103)</f>
        <v>105.483</v>
      </c>
      <c r="J104" s="233">
        <f>SUM(J97:J103)</f>
        <v>9</v>
      </c>
      <c r="K104" s="777"/>
      <c r="L104" s="193"/>
      <c r="P104" s="17"/>
    </row>
    <row r="105" spans="1:16">
      <c r="A105" s="1701" t="e">
        <f>VLOOKUP(#REF!,#REF!,2,FALSE)</f>
        <v>#REF!</v>
      </c>
      <c r="B105" s="1702"/>
      <c r="C105" s="1702"/>
      <c r="D105" s="778"/>
      <c r="E105" s="779"/>
      <c r="F105" s="778"/>
      <c r="G105" s="779"/>
      <c r="H105" s="779"/>
      <c r="I105" s="779"/>
      <c r="J105" s="779"/>
      <c r="K105" s="780"/>
      <c r="L105" s="193"/>
      <c r="P105" s="17"/>
    </row>
    <row r="106" spans="1:16" ht="30">
      <c r="A106" s="249">
        <v>1</v>
      </c>
      <c r="B106" s="80"/>
      <c r="C106" s="703" t="s">
        <v>469</v>
      </c>
      <c r="D106" s="594" t="s">
        <v>555</v>
      </c>
      <c r="E106" s="595">
        <v>69</v>
      </c>
      <c r="F106" s="80" t="s">
        <v>286</v>
      </c>
      <c r="G106" s="595">
        <v>69</v>
      </c>
      <c r="H106" s="595">
        <v>0</v>
      </c>
      <c r="I106" s="595">
        <v>3.9</v>
      </c>
      <c r="J106" s="595">
        <v>5</v>
      </c>
      <c r="K106" s="597" t="s">
        <v>515</v>
      </c>
      <c r="L106" s="193" t="e">
        <f t="shared" ref="L106:L115" si="6">IF(B106=$B$19,1,0)</f>
        <v>#REF!</v>
      </c>
      <c r="M106" s="5">
        <v>0</v>
      </c>
      <c r="N106" s="5">
        <v>1</v>
      </c>
      <c r="P106" s="17">
        <f>J106+I106+H106</f>
        <v>8.9</v>
      </c>
    </row>
    <row r="107" spans="1:16" ht="57">
      <c r="A107" s="249">
        <v>2</v>
      </c>
      <c r="B107" s="80"/>
      <c r="C107" s="703" t="s">
        <v>350</v>
      </c>
      <c r="D107" s="738" t="s">
        <v>589</v>
      </c>
      <c r="E107" s="595">
        <v>20</v>
      </c>
      <c r="F107" s="80" t="e">
        <f>VLOOKUP(#REF!,#REF!,2,FALSE)</f>
        <v>#REF!</v>
      </c>
      <c r="G107" s="595">
        <v>20</v>
      </c>
      <c r="H107" s="595">
        <v>0</v>
      </c>
      <c r="I107" s="595">
        <v>5</v>
      </c>
      <c r="J107" s="595">
        <v>5</v>
      </c>
      <c r="K107" s="597" t="s">
        <v>515</v>
      </c>
      <c r="L107" s="193" t="e">
        <f t="shared" si="6"/>
        <v>#REF!</v>
      </c>
      <c r="M107" s="5">
        <v>0</v>
      </c>
      <c r="N107" s="5">
        <v>1</v>
      </c>
      <c r="P107" s="17">
        <f>J107+I107+H107</f>
        <v>10</v>
      </c>
    </row>
    <row r="108" spans="1:16" ht="57">
      <c r="A108" s="249" t="e">
        <f>#REF!</f>
        <v>#REF!</v>
      </c>
      <c r="B108" s="80"/>
      <c r="C108" s="700" t="s">
        <v>329</v>
      </c>
      <c r="D108" s="594" t="s">
        <v>553</v>
      </c>
      <c r="E108" s="595"/>
      <c r="F108" s="611" t="s">
        <v>453</v>
      </c>
      <c r="G108" s="595">
        <v>15</v>
      </c>
      <c r="H108" s="595">
        <v>0</v>
      </c>
      <c r="I108" s="595">
        <v>2</v>
      </c>
      <c r="J108" s="595">
        <v>0.8</v>
      </c>
      <c r="K108" s="597" t="s">
        <v>515</v>
      </c>
      <c r="L108" s="193" t="e">
        <f t="shared" si="6"/>
        <v>#REF!</v>
      </c>
      <c r="M108" s="5">
        <v>0</v>
      </c>
      <c r="N108" s="5">
        <v>1</v>
      </c>
      <c r="P108" s="17">
        <f>J108+I108+H108</f>
        <v>2.8</v>
      </c>
    </row>
    <row r="109" spans="1:16" s="534" customFormat="1" ht="42.75">
      <c r="A109" s="537" t="e">
        <f>#REF!</f>
        <v>#REF!</v>
      </c>
      <c r="B109" s="609"/>
      <c r="C109" s="703" t="s">
        <v>590</v>
      </c>
      <c r="D109" s="738" t="s">
        <v>591</v>
      </c>
      <c r="E109" s="540"/>
      <c r="F109" s="609" t="s">
        <v>453</v>
      </c>
      <c r="G109" s="540">
        <v>0.25</v>
      </c>
      <c r="H109" s="540">
        <v>0</v>
      </c>
      <c r="I109" s="540">
        <v>0.1</v>
      </c>
      <c r="J109" s="540">
        <v>0.05</v>
      </c>
      <c r="K109" s="597" t="s">
        <v>515</v>
      </c>
      <c r="L109" s="533" t="e">
        <f t="shared" si="6"/>
        <v>#REF!</v>
      </c>
      <c r="M109" s="534">
        <v>0</v>
      </c>
      <c r="N109" s="534">
        <v>1</v>
      </c>
      <c r="P109" s="17">
        <f>J109+I109+H109</f>
        <v>0.15000000000000002</v>
      </c>
    </row>
    <row r="110" spans="1:16" ht="30">
      <c r="A110" s="307" t="e">
        <f>#REF!</f>
        <v>#REF!</v>
      </c>
      <c r="B110" s="81"/>
      <c r="C110" s="784" t="s">
        <v>592</v>
      </c>
      <c r="D110" s="785" t="s">
        <v>593</v>
      </c>
      <c r="E110" s="756">
        <v>2.5</v>
      </c>
      <c r="F110" s="81" t="s">
        <v>286</v>
      </c>
      <c r="G110" s="756">
        <v>2.5</v>
      </c>
      <c r="H110" s="756">
        <v>0</v>
      </c>
      <c r="I110" s="756">
        <v>1</v>
      </c>
      <c r="J110" s="756">
        <v>1.1000000000000001</v>
      </c>
      <c r="K110" s="761" t="s">
        <v>515</v>
      </c>
      <c r="L110" s="193" t="e">
        <f t="shared" si="6"/>
        <v>#REF!</v>
      </c>
      <c r="M110" s="5">
        <v>0</v>
      </c>
      <c r="N110" s="5">
        <v>1</v>
      </c>
      <c r="P110" s="17">
        <f>J110+I110+H110</f>
        <v>2.1</v>
      </c>
    </row>
    <row r="111" spans="1:16" ht="15.75" thickBot="1">
      <c r="A111" s="1700" t="e">
        <f>VLOOKUP(#REF!,#REF!,2,FALSE)</f>
        <v>#REF!</v>
      </c>
      <c r="B111" s="1646"/>
      <c r="C111" s="1646"/>
      <c r="D111" s="786"/>
      <c r="E111" s="787"/>
      <c r="F111" s="788"/>
      <c r="G111" s="789">
        <f>SUM(G106:G110)</f>
        <v>106.75</v>
      </c>
      <c r="H111" s="789">
        <f>SUM(H106:H110)</f>
        <v>0</v>
      </c>
      <c r="I111" s="789">
        <f>SUM(I106:I110)</f>
        <v>12</v>
      </c>
      <c r="J111" s="789">
        <f>SUM(J106:J110)</f>
        <v>11.950000000000001</v>
      </c>
      <c r="K111" s="196"/>
      <c r="L111" s="193"/>
      <c r="P111" s="17"/>
    </row>
    <row r="112" spans="1:16" ht="19.5" thickBot="1">
      <c r="A112" s="477"/>
      <c r="B112" s="481" t="e">
        <f>VLOOKUP(#REF!,#REF!,2,FALSE)</f>
        <v>#REF!</v>
      </c>
      <c r="C112" s="478" t="str">
        <f>A95</f>
        <v>Соҳааи энергетика</v>
      </c>
      <c r="D112" s="474"/>
      <c r="E112" s="474"/>
      <c r="F112" s="475"/>
      <c r="G112" s="474">
        <f>G111+G104</f>
        <v>327.29899999999998</v>
      </c>
      <c r="H112" s="474">
        <f>H111+H104</f>
        <v>57.691999999999993</v>
      </c>
      <c r="I112" s="474">
        <f>I111+I104</f>
        <v>117.483</v>
      </c>
      <c r="J112" s="474">
        <f>J111+J104</f>
        <v>20.950000000000003</v>
      </c>
      <c r="K112" s="790"/>
      <c r="L112" s="193"/>
      <c r="P112" s="17"/>
    </row>
    <row r="113" spans="1:16" ht="15.75" thickBot="1">
      <c r="A113" s="111"/>
      <c r="B113" s="108"/>
      <c r="C113" s="28"/>
      <c r="D113" s="40"/>
      <c r="E113" s="109"/>
      <c r="F113" s="74"/>
      <c r="G113" s="30"/>
      <c r="H113" s="30"/>
      <c r="I113" s="75"/>
      <c r="J113" s="75"/>
      <c r="K113" s="200"/>
      <c r="L113" s="193" t="e">
        <f t="shared" si="6"/>
        <v>#REF!</v>
      </c>
      <c r="P113" s="17"/>
    </row>
    <row r="114" spans="1:16" ht="19.5" thickBot="1">
      <c r="A114" s="1697" t="s">
        <v>530</v>
      </c>
      <c r="B114" s="1698"/>
      <c r="C114" s="1699"/>
      <c r="D114" s="346"/>
      <c r="E114" s="346"/>
      <c r="F114" s="346"/>
      <c r="G114" s="322"/>
      <c r="H114" s="322"/>
      <c r="I114" s="322"/>
      <c r="J114" s="322"/>
      <c r="K114" s="273"/>
      <c r="L114" s="193" t="e">
        <f t="shared" si="6"/>
        <v>#REF!</v>
      </c>
      <c r="P114" s="17"/>
    </row>
    <row r="115" spans="1:16" ht="18.75">
      <c r="A115" s="1693" t="e">
        <f>VLOOKUP(#REF!,#REF!,2,FALSE)</f>
        <v>#REF!</v>
      </c>
      <c r="B115" s="1694"/>
      <c r="C115" s="1694"/>
      <c r="D115" s="648"/>
      <c r="E115" s="648"/>
      <c r="F115" s="648"/>
      <c r="G115" s="648"/>
      <c r="H115" s="648"/>
      <c r="I115" s="648"/>
      <c r="J115" s="648"/>
      <c r="K115" s="607"/>
      <c r="L115" s="193" t="e">
        <f t="shared" si="6"/>
        <v>#REF!</v>
      </c>
      <c r="P115" s="17"/>
    </row>
    <row r="116" spans="1:16" ht="42.75" customHeight="1">
      <c r="A116" s="601">
        <v>1</v>
      </c>
      <c r="B116" s="594" t="s">
        <v>594</v>
      </c>
      <c r="C116" s="1707" t="s">
        <v>455</v>
      </c>
      <c r="D116" s="738" t="s">
        <v>596</v>
      </c>
      <c r="E116" s="602">
        <v>8.6999999999999993</v>
      </c>
      <c r="F116" s="602" t="s">
        <v>272</v>
      </c>
      <c r="G116" s="602">
        <v>13</v>
      </c>
      <c r="H116" s="602">
        <v>0.43</v>
      </c>
      <c r="I116" s="602">
        <v>0</v>
      </c>
      <c r="J116" s="602">
        <v>0</v>
      </c>
      <c r="K116" s="1683" t="s">
        <v>530</v>
      </c>
      <c r="L116" s="193">
        <v>0</v>
      </c>
      <c r="M116" s="5">
        <v>1</v>
      </c>
      <c r="N116" s="5">
        <v>0</v>
      </c>
      <c r="P116" s="17">
        <f t="shared" ref="P116:P129" si="7">J116+I116+H116</f>
        <v>0.43</v>
      </c>
    </row>
    <row r="117" spans="1:16" ht="42.75">
      <c r="A117" s="601">
        <v>2</v>
      </c>
      <c r="B117" s="594" t="s">
        <v>595</v>
      </c>
      <c r="C117" s="1707"/>
      <c r="D117" s="738" t="s">
        <v>597</v>
      </c>
      <c r="E117" s="602">
        <v>6.6</v>
      </c>
      <c r="F117" s="602" t="s">
        <v>272</v>
      </c>
      <c r="G117" s="602">
        <v>10</v>
      </c>
      <c r="H117" s="602">
        <v>4.1189999999999998</v>
      </c>
      <c r="I117" s="602">
        <v>0.46100000000000002</v>
      </c>
      <c r="J117" s="602">
        <v>0</v>
      </c>
      <c r="K117" s="1683"/>
      <c r="L117" s="193">
        <v>0</v>
      </c>
      <c r="M117" s="5">
        <v>1</v>
      </c>
      <c r="N117" s="5">
        <v>0</v>
      </c>
      <c r="P117" s="17">
        <f t="shared" si="7"/>
        <v>4.58</v>
      </c>
    </row>
    <row r="118" spans="1:16" ht="30">
      <c r="A118" s="601">
        <v>3</v>
      </c>
      <c r="B118" s="594" t="s">
        <v>471</v>
      </c>
      <c r="C118" s="1684" t="s">
        <v>472</v>
      </c>
      <c r="D118" s="738" t="s">
        <v>598</v>
      </c>
      <c r="E118" s="602">
        <v>8.3000000000000007</v>
      </c>
      <c r="F118" s="602" t="s">
        <v>286</v>
      </c>
      <c r="G118" s="602">
        <v>8.3000000000000007</v>
      </c>
      <c r="H118" s="602">
        <v>2.9830000000000001</v>
      </c>
      <c r="I118" s="602">
        <v>0.57699999999999996</v>
      </c>
      <c r="J118" s="602">
        <v>0</v>
      </c>
      <c r="K118" s="1683" t="s">
        <v>530</v>
      </c>
      <c r="L118" s="193">
        <v>0</v>
      </c>
      <c r="M118" s="5">
        <v>1</v>
      </c>
      <c r="N118" s="5">
        <v>0</v>
      </c>
      <c r="P118" s="17">
        <f t="shared" si="7"/>
        <v>3.56</v>
      </c>
    </row>
    <row r="119" spans="1:16" ht="30">
      <c r="A119" s="601">
        <v>4</v>
      </c>
      <c r="B119" s="594" t="s">
        <v>599</v>
      </c>
      <c r="C119" s="1684"/>
      <c r="D119" s="738" t="s">
        <v>600</v>
      </c>
      <c r="E119" s="602">
        <v>3.5</v>
      </c>
      <c r="F119" s="602" t="s">
        <v>286</v>
      </c>
      <c r="G119" s="602">
        <v>3.5</v>
      </c>
      <c r="H119" s="602">
        <v>2.0499999999999998</v>
      </c>
      <c r="I119" s="602">
        <v>0.24299999999999999</v>
      </c>
      <c r="J119" s="602">
        <v>0</v>
      </c>
      <c r="K119" s="1683"/>
      <c r="L119" s="193">
        <v>0</v>
      </c>
      <c r="M119" s="5">
        <v>1</v>
      </c>
      <c r="N119" s="5">
        <v>0</v>
      </c>
      <c r="P119" s="17">
        <f t="shared" si="7"/>
        <v>2.2929999999999997</v>
      </c>
    </row>
    <row r="120" spans="1:16" ht="42.75">
      <c r="A120" s="601">
        <v>5</v>
      </c>
      <c r="B120" s="594"/>
      <c r="C120" s="703" t="s">
        <v>371</v>
      </c>
      <c r="D120" s="738" t="s">
        <v>601</v>
      </c>
      <c r="E120" s="602"/>
      <c r="F120" s="602" t="s">
        <v>453</v>
      </c>
      <c r="G120" s="602">
        <v>2</v>
      </c>
      <c r="H120" s="602">
        <v>0</v>
      </c>
      <c r="I120" s="602">
        <v>0</v>
      </c>
      <c r="J120" s="602">
        <v>0</v>
      </c>
      <c r="K120" s="597" t="s">
        <v>530</v>
      </c>
      <c r="L120" s="193">
        <v>0</v>
      </c>
      <c r="M120" s="5">
        <v>1</v>
      </c>
      <c r="N120" s="5">
        <v>0</v>
      </c>
      <c r="P120" s="17">
        <f t="shared" si="7"/>
        <v>0</v>
      </c>
    </row>
    <row r="121" spans="1:16" ht="42.75">
      <c r="A121" s="601">
        <v>6</v>
      </c>
      <c r="B121" s="594" t="s">
        <v>603</v>
      </c>
      <c r="C121" s="703" t="s">
        <v>602</v>
      </c>
      <c r="D121" s="738" t="s">
        <v>604</v>
      </c>
      <c r="E121" s="602">
        <v>6.25</v>
      </c>
      <c r="F121" s="602" t="s">
        <v>286</v>
      </c>
      <c r="G121" s="602">
        <v>6.25</v>
      </c>
      <c r="H121" s="602">
        <v>0.442</v>
      </c>
      <c r="I121" s="602">
        <v>0</v>
      </c>
      <c r="J121" s="602">
        <v>0</v>
      </c>
      <c r="K121" s="597" t="s">
        <v>530</v>
      </c>
      <c r="L121" s="193">
        <v>0</v>
      </c>
      <c r="M121" s="5">
        <v>1</v>
      </c>
      <c r="N121" s="5">
        <v>0</v>
      </c>
      <c r="P121" s="17">
        <f t="shared" si="7"/>
        <v>0.442</v>
      </c>
    </row>
    <row r="122" spans="1:16" ht="30">
      <c r="A122" s="601">
        <v>7</v>
      </c>
      <c r="B122" s="594" t="s">
        <v>605</v>
      </c>
      <c r="C122" s="703" t="s">
        <v>517</v>
      </c>
      <c r="D122" s="738" t="s">
        <v>520</v>
      </c>
      <c r="E122" s="602">
        <v>7.9</v>
      </c>
      <c r="F122" s="602" t="s">
        <v>272</v>
      </c>
      <c r="G122" s="602">
        <v>12.3</v>
      </c>
      <c r="H122" s="602">
        <v>1.575</v>
      </c>
      <c r="I122" s="602">
        <v>2.052</v>
      </c>
      <c r="J122" s="602">
        <v>0</v>
      </c>
      <c r="K122" s="597" t="s">
        <v>530</v>
      </c>
      <c r="L122" s="193">
        <v>0</v>
      </c>
      <c r="M122" s="5">
        <v>1</v>
      </c>
      <c r="N122" s="5">
        <v>0</v>
      </c>
      <c r="P122" s="17">
        <f t="shared" si="7"/>
        <v>3.6269999999999998</v>
      </c>
    </row>
    <row r="123" spans="1:16" ht="71.25">
      <c r="A123" s="601">
        <v>8</v>
      </c>
      <c r="B123" s="594"/>
      <c r="C123" s="700" t="s">
        <v>521</v>
      </c>
      <c r="D123" s="738" t="s">
        <v>606</v>
      </c>
      <c r="E123" s="602"/>
      <c r="F123" s="602" t="s">
        <v>453</v>
      </c>
      <c r="G123" s="602">
        <v>0.85</v>
      </c>
      <c r="H123" s="602">
        <v>8.6999999999999994E-2</v>
      </c>
      <c r="I123" s="602">
        <v>2.1000000000000001E-2</v>
      </c>
      <c r="J123" s="602">
        <v>0</v>
      </c>
      <c r="K123" s="597" t="s">
        <v>530</v>
      </c>
      <c r="L123" s="193">
        <v>0</v>
      </c>
      <c r="M123" s="5">
        <v>1</v>
      </c>
      <c r="N123" s="5">
        <v>0</v>
      </c>
      <c r="P123" s="17">
        <f t="shared" si="7"/>
        <v>0.108</v>
      </c>
    </row>
    <row r="124" spans="1:16" ht="30">
      <c r="A124" s="601">
        <v>9</v>
      </c>
      <c r="B124" s="594"/>
      <c r="C124" s="700" t="s">
        <v>522</v>
      </c>
      <c r="D124" s="738" t="s">
        <v>523</v>
      </c>
      <c r="E124" s="602">
        <v>9.3000000000000007</v>
      </c>
      <c r="F124" s="602" t="s">
        <v>272</v>
      </c>
      <c r="G124" s="602">
        <v>14.7</v>
      </c>
      <c r="H124" s="602">
        <v>1.9690000000000001</v>
      </c>
      <c r="I124" s="602">
        <v>2</v>
      </c>
      <c r="J124" s="602">
        <v>5</v>
      </c>
      <c r="K124" s="597" t="s">
        <v>530</v>
      </c>
      <c r="L124" s="193">
        <v>0</v>
      </c>
      <c r="M124" s="5">
        <v>1</v>
      </c>
      <c r="N124" s="5">
        <v>0</v>
      </c>
      <c r="P124" s="17">
        <f t="shared" si="7"/>
        <v>8.9689999999999994</v>
      </c>
    </row>
    <row r="125" spans="1:16" ht="42.75">
      <c r="A125" s="601">
        <v>10</v>
      </c>
      <c r="B125" s="594"/>
      <c r="C125" s="741" t="s">
        <v>459</v>
      </c>
      <c r="D125" s="738" t="s">
        <v>596</v>
      </c>
      <c r="E125" s="602">
        <v>27.9</v>
      </c>
      <c r="F125" s="602" t="s">
        <v>286</v>
      </c>
      <c r="G125" s="602">
        <v>27.9</v>
      </c>
      <c r="H125" s="602">
        <v>3.9369999999999998</v>
      </c>
      <c r="I125" s="602">
        <v>7</v>
      </c>
      <c r="J125" s="602">
        <v>7</v>
      </c>
      <c r="K125" s="597" t="s">
        <v>530</v>
      </c>
      <c r="L125" s="193">
        <v>0</v>
      </c>
      <c r="M125" s="5">
        <v>1</v>
      </c>
      <c r="N125" s="5">
        <v>0</v>
      </c>
      <c r="P125" s="17">
        <f t="shared" si="7"/>
        <v>17.937000000000001</v>
      </c>
    </row>
    <row r="126" spans="1:16" ht="71.25">
      <c r="A126" s="601">
        <v>11</v>
      </c>
      <c r="B126" s="707"/>
      <c r="C126" s="741" t="s">
        <v>524</v>
      </c>
      <c r="D126" s="742" t="s">
        <v>607</v>
      </c>
      <c r="E126" s="602">
        <v>2.5</v>
      </c>
      <c r="F126" s="602" t="s">
        <v>286</v>
      </c>
      <c r="G126" s="602">
        <v>2.5</v>
      </c>
      <c r="H126" s="602">
        <v>0.5</v>
      </c>
      <c r="I126" s="602">
        <v>1</v>
      </c>
      <c r="J126" s="602">
        <v>0</v>
      </c>
      <c r="K126" s="597" t="s">
        <v>530</v>
      </c>
      <c r="L126" s="193">
        <v>0</v>
      </c>
      <c r="M126" s="5">
        <v>1</v>
      </c>
      <c r="N126" s="5">
        <v>0</v>
      </c>
      <c r="P126" s="17">
        <f t="shared" si="7"/>
        <v>1.5</v>
      </c>
    </row>
    <row r="127" spans="1:16" ht="42.75">
      <c r="A127" s="601">
        <v>12</v>
      </c>
      <c r="B127" s="707"/>
      <c r="C127" s="741" t="s">
        <v>608</v>
      </c>
      <c r="D127" s="742" t="s">
        <v>609</v>
      </c>
      <c r="E127" s="602">
        <v>10</v>
      </c>
      <c r="F127" s="602" t="s">
        <v>286</v>
      </c>
      <c r="G127" s="602">
        <v>10</v>
      </c>
      <c r="H127" s="602">
        <v>3.9580000000000002</v>
      </c>
      <c r="I127" s="602">
        <v>2.6179999999999999</v>
      </c>
      <c r="J127" s="602">
        <v>0.43099999999999999</v>
      </c>
      <c r="K127" s="597" t="s">
        <v>530</v>
      </c>
      <c r="L127" s="193">
        <v>0</v>
      </c>
      <c r="M127" s="5">
        <v>1</v>
      </c>
      <c r="N127" s="5">
        <v>0</v>
      </c>
      <c r="P127" s="17">
        <f t="shared" si="7"/>
        <v>7.0069999999999997</v>
      </c>
    </row>
    <row r="128" spans="1:16" ht="30">
      <c r="A128" s="601">
        <v>13</v>
      </c>
      <c r="B128" s="707"/>
      <c r="C128" s="703" t="s">
        <v>473</v>
      </c>
      <c r="D128" s="738" t="s">
        <v>543</v>
      </c>
      <c r="E128" s="602">
        <v>25</v>
      </c>
      <c r="F128" s="602" t="s">
        <v>286</v>
      </c>
      <c r="G128" s="602">
        <v>25</v>
      </c>
      <c r="H128" s="602">
        <v>1.6950000000000001</v>
      </c>
      <c r="I128" s="602">
        <v>3.75</v>
      </c>
      <c r="J128" s="602">
        <v>0</v>
      </c>
      <c r="K128" s="597" t="s">
        <v>530</v>
      </c>
      <c r="L128" s="193">
        <v>0</v>
      </c>
      <c r="M128" s="5">
        <v>1</v>
      </c>
      <c r="N128" s="5">
        <v>0</v>
      </c>
      <c r="P128" s="17">
        <f t="shared" si="7"/>
        <v>5.4450000000000003</v>
      </c>
    </row>
    <row r="129" spans="1:16" ht="57">
      <c r="A129" s="601">
        <v>14</v>
      </c>
      <c r="B129" s="707"/>
      <c r="C129" s="700" t="s">
        <v>460</v>
      </c>
      <c r="D129" s="738" t="s">
        <v>596</v>
      </c>
      <c r="E129" s="602"/>
      <c r="F129" s="602" t="s">
        <v>453</v>
      </c>
      <c r="G129" s="602">
        <v>5</v>
      </c>
      <c r="H129" s="602">
        <v>0.94499999999999995</v>
      </c>
      <c r="I129" s="602">
        <v>0.5</v>
      </c>
      <c r="J129" s="602">
        <v>0</v>
      </c>
      <c r="K129" s="597" t="s">
        <v>530</v>
      </c>
      <c r="L129" s="193">
        <v>0</v>
      </c>
      <c r="M129" s="5">
        <v>1</v>
      </c>
      <c r="N129" s="5">
        <v>0</v>
      </c>
      <c r="P129" s="17">
        <f t="shared" si="7"/>
        <v>1.4449999999999998</v>
      </c>
    </row>
    <row r="130" spans="1:16">
      <c r="A130" s="783"/>
      <c r="B130" s="683"/>
      <c r="C130" s="683"/>
      <c r="D130" s="683"/>
      <c r="E130" s="683"/>
      <c r="F130" s="683"/>
      <c r="G130" s="683"/>
      <c r="H130" s="683"/>
      <c r="I130" s="683"/>
      <c r="J130" s="683"/>
      <c r="K130" s="686"/>
      <c r="L130" s="193"/>
      <c r="P130" s="17"/>
    </row>
    <row r="131" spans="1:16">
      <c r="A131" s="1705" t="e">
        <f>VLOOKUP(#REF!,#REF!,2,FALSE)</f>
        <v>#REF!</v>
      </c>
      <c r="B131" s="1706"/>
      <c r="C131" s="1706"/>
      <c r="D131" s="9"/>
      <c r="E131" s="10"/>
      <c r="F131" s="764"/>
      <c r="G131" s="233">
        <f>SUM(G116:G130)</f>
        <v>141.29999999999998</v>
      </c>
      <c r="H131" s="233">
        <f>SUM(H116:H130)</f>
        <v>24.689999999999998</v>
      </c>
      <c r="I131" s="233">
        <f>SUM(I116:I130)</f>
        <v>20.222000000000001</v>
      </c>
      <c r="J131" s="233">
        <f>SUM(J116:J130)</f>
        <v>12.430999999999999</v>
      </c>
      <c r="K131" s="777"/>
      <c r="L131" s="193"/>
      <c r="P131" s="17"/>
    </row>
    <row r="132" spans="1:16">
      <c r="A132" s="1701" t="e">
        <f>VLOOKUP(#REF!,#REF!,2,FALSE)</f>
        <v>#REF!</v>
      </c>
      <c r="B132" s="1702"/>
      <c r="C132" s="1702"/>
      <c r="D132" s="778"/>
      <c r="E132" s="779"/>
      <c r="F132" s="778"/>
      <c r="G132" s="779"/>
      <c r="H132" s="779"/>
      <c r="I132" s="779"/>
      <c r="J132" s="779"/>
      <c r="K132" s="780"/>
      <c r="L132" s="193"/>
      <c r="P132" s="17"/>
    </row>
    <row r="133" spans="1:16" ht="27.75" customHeight="1">
      <c r="A133" s="249" t="e">
        <f>#REF!</f>
        <v>#REF!</v>
      </c>
      <c r="B133" s="80"/>
      <c r="C133" s="1685" t="s">
        <v>526</v>
      </c>
      <c r="D133" s="738" t="s">
        <v>596</v>
      </c>
      <c r="E133" s="595">
        <v>10</v>
      </c>
      <c r="F133" s="80" t="s">
        <v>286</v>
      </c>
      <c r="G133" s="595">
        <v>10</v>
      </c>
      <c r="H133" s="595">
        <v>0</v>
      </c>
      <c r="I133" s="595">
        <v>0.5</v>
      </c>
      <c r="J133" s="595">
        <v>2</v>
      </c>
      <c r="K133" s="1683" t="s">
        <v>530</v>
      </c>
      <c r="L133" s="193">
        <v>0</v>
      </c>
      <c r="M133" s="5">
        <v>0</v>
      </c>
      <c r="N133" s="5">
        <v>1</v>
      </c>
      <c r="P133" s="17">
        <f>J133+I133+H133</f>
        <v>2.5</v>
      </c>
    </row>
    <row r="134" spans="1:16" ht="42.75">
      <c r="A134" s="249">
        <v>2</v>
      </c>
      <c r="B134" s="80"/>
      <c r="C134" s="1686"/>
      <c r="D134" s="738" t="s">
        <v>529</v>
      </c>
      <c r="E134" s="595">
        <v>2.7</v>
      </c>
      <c r="F134" s="80" t="s">
        <v>286</v>
      </c>
      <c r="G134" s="595">
        <v>2.7</v>
      </c>
      <c r="H134" s="595">
        <v>0</v>
      </c>
      <c r="I134" s="595">
        <v>0.5</v>
      </c>
      <c r="J134" s="595">
        <v>0.5</v>
      </c>
      <c r="K134" s="1683"/>
      <c r="L134" s="193">
        <v>0</v>
      </c>
      <c r="M134" s="5">
        <v>0</v>
      </c>
      <c r="N134" s="5">
        <v>1</v>
      </c>
      <c r="P134" s="17">
        <f>J134+I134+H134</f>
        <v>1</v>
      </c>
    </row>
    <row r="135" spans="1:16">
      <c r="A135" s="803"/>
      <c r="B135" s="804"/>
      <c r="C135" s="805"/>
      <c r="D135" s="683"/>
      <c r="E135" s="684"/>
      <c r="F135" s="806"/>
      <c r="G135" s="684"/>
      <c r="H135" s="684"/>
      <c r="I135" s="684"/>
      <c r="J135" s="684"/>
      <c r="K135" s="686"/>
      <c r="L135" s="193"/>
      <c r="P135" s="17"/>
    </row>
    <row r="136" spans="1:16" ht="15.75" thickBot="1">
      <c r="A136" s="1705" t="e">
        <f>VLOOKUP(#REF!,#REF!,2,FALSE)</f>
        <v>#REF!</v>
      </c>
      <c r="B136" s="1646"/>
      <c r="C136" s="1646"/>
      <c r="D136" s="786"/>
      <c r="E136" s="787"/>
      <c r="F136" s="788"/>
      <c r="G136" s="789">
        <f>SUM(G133:G135)</f>
        <v>12.7</v>
      </c>
      <c r="H136" s="789">
        <f>SUM(H133:H135)</f>
        <v>0</v>
      </c>
      <c r="I136" s="789">
        <f>SUM(I133:I135)</f>
        <v>1</v>
      </c>
      <c r="J136" s="789">
        <f>SUM(J133:J135)</f>
        <v>2.5</v>
      </c>
      <c r="K136" s="196"/>
      <c r="L136" s="193"/>
      <c r="P136" s="17"/>
    </row>
    <row r="137" spans="1:16" ht="19.5" thickBot="1">
      <c r="A137" s="810"/>
      <c r="B137" s="791" t="e">
        <f>VLOOKUP(#REF!,#REF!,2,FALSE)</f>
        <v>#REF!</v>
      </c>
      <c r="C137" s="486" t="str">
        <f>A114</f>
        <v>Соҳаи кишоварзӣ</v>
      </c>
      <c r="D137" s="487"/>
      <c r="E137" s="488"/>
      <c r="F137" s="475"/>
      <c r="G137" s="474">
        <f>G136+G131</f>
        <v>153.99999999999997</v>
      </c>
      <c r="H137" s="474">
        <f>H136+H131</f>
        <v>24.689999999999998</v>
      </c>
      <c r="I137" s="474">
        <f>I136+I131</f>
        <v>21.222000000000001</v>
      </c>
      <c r="J137" s="474">
        <f>J136+J131</f>
        <v>14.930999999999999</v>
      </c>
      <c r="K137" s="790"/>
      <c r="L137" s="193"/>
      <c r="P137" s="17"/>
    </row>
    <row r="138" spans="1:16" ht="19.5" thickBot="1">
      <c r="A138" s="1695"/>
      <c r="B138" s="1696"/>
      <c r="C138" s="1696"/>
      <c r="D138" s="147"/>
      <c r="E138" s="225"/>
      <c r="F138" s="184"/>
      <c r="G138" s="149"/>
      <c r="H138" s="149"/>
      <c r="I138" s="149"/>
      <c r="J138" s="149"/>
      <c r="K138" s="200"/>
      <c r="L138" s="193"/>
      <c r="P138" s="17"/>
    </row>
    <row r="139" spans="1:16" ht="19.5" thickBot="1">
      <c r="A139" s="1697" t="s">
        <v>475</v>
      </c>
      <c r="B139" s="1698"/>
      <c r="C139" s="1699"/>
      <c r="D139" s="346"/>
      <c r="E139" s="346"/>
      <c r="F139" s="346"/>
      <c r="G139" s="322"/>
      <c r="H139" s="322"/>
      <c r="I139" s="322"/>
      <c r="J139" s="322"/>
      <c r="K139" s="273"/>
      <c r="L139" s="193"/>
      <c r="P139" s="17"/>
    </row>
    <row r="140" spans="1:16" ht="18.75">
      <c r="A140" s="1693" t="e">
        <f>VLOOKUP(#REF!,#REF!,2,FALSE)</f>
        <v>#REF!</v>
      </c>
      <c r="B140" s="1694"/>
      <c r="C140" s="1694"/>
      <c r="D140" s="648"/>
      <c r="E140" s="648"/>
      <c r="F140" s="648"/>
      <c r="G140" s="648"/>
      <c r="H140" s="648"/>
      <c r="I140" s="648"/>
      <c r="J140" s="648"/>
      <c r="K140" s="607"/>
      <c r="L140" s="193"/>
      <c r="P140" s="17"/>
    </row>
    <row r="141" spans="1:16" ht="57">
      <c r="A141" s="601">
        <v>1</v>
      </c>
      <c r="B141" s="707"/>
      <c r="C141" s="703" t="s">
        <v>610</v>
      </c>
      <c r="D141" s="594" t="s">
        <v>543</v>
      </c>
      <c r="E141" s="594"/>
      <c r="F141" s="594" t="s">
        <v>453</v>
      </c>
      <c r="G141" s="656">
        <v>20</v>
      </c>
      <c r="H141" s="656">
        <v>0</v>
      </c>
      <c r="I141" s="656">
        <v>0</v>
      </c>
      <c r="J141" s="656">
        <v>0</v>
      </c>
      <c r="K141" s="597" t="s">
        <v>475</v>
      </c>
      <c r="L141" s="193">
        <v>0</v>
      </c>
      <c r="M141" s="5">
        <v>1</v>
      </c>
      <c r="N141" s="5">
        <v>0</v>
      </c>
      <c r="P141" s="17">
        <f t="shared" ref="P141:P149" si="8">J141+I141+H141</f>
        <v>0</v>
      </c>
    </row>
    <row r="142" spans="1:16" ht="57">
      <c r="A142" s="601">
        <v>2</v>
      </c>
      <c r="B142" s="707"/>
      <c r="C142" s="703" t="s">
        <v>476</v>
      </c>
      <c r="D142" s="594" t="s">
        <v>543</v>
      </c>
      <c r="E142" s="594"/>
      <c r="F142" s="594" t="s">
        <v>453</v>
      </c>
      <c r="G142" s="594">
        <v>12.5</v>
      </c>
      <c r="H142" s="594">
        <v>0.84</v>
      </c>
      <c r="I142" s="656">
        <v>0</v>
      </c>
      <c r="J142" s="656">
        <v>0</v>
      </c>
      <c r="K142" s="597" t="s">
        <v>475</v>
      </c>
      <c r="L142" s="193">
        <v>0</v>
      </c>
      <c r="M142" s="5">
        <v>1</v>
      </c>
      <c r="N142" s="5">
        <v>0</v>
      </c>
      <c r="P142" s="17">
        <f t="shared" si="8"/>
        <v>0.84</v>
      </c>
    </row>
    <row r="143" spans="1:16" ht="45" customHeight="1">
      <c r="A143" s="601">
        <v>3</v>
      </c>
      <c r="B143" s="707"/>
      <c r="C143" s="811" t="s">
        <v>612</v>
      </c>
      <c r="D143" s="757" t="s">
        <v>611</v>
      </c>
      <c r="E143" s="594">
        <v>3.4319999999999999</v>
      </c>
      <c r="F143" s="738" t="s">
        <v>613</v>
      </c>
      <c r="G143" s="594">
        <v>24.38</v>
      </c>
      <c r="H143" s="656">
        <v>7</v>
      </c>
      <c r="I143" s="656">
        <v>0</v>
      </c>
      <c r="J143" s="656">
        <v>0</v>
      </c>
      <c r="K143" s="597" t="s">
        <v>475</v>
      </c>
      <c r="L143" s="193">
        <v>0</v>
      </c>
      <c r="M143" s="5">
        <v>1</v>
      </c>
      <c r="N143" s="5">
        <v>0</v>
      </c>
      <c r="P143" s="17">
        <f t="shared" si="8"/>
        <v>7</v>
      </c>
    </row>
    <row r="144" spans="1:16" ht="28.5" customHeight="1">
      <c r="A144" s="601">
        <v>4</v>
      </c>
      <c r="B144" s="707"/>
      <c r="C144" s="1684" t="s">
        <v>614</v>
      </c>
      <c r="D144" s="594" t="s">
        <v>565</v>
      </c>
      <c r="E144" s="594"/>
      <c r="F144" s="594" t="s">
        <v>453</v>
      </c>
      <c r="G144" s="602">
        <v>3.6</v>
      </c>
      <c r="H144" s="602">
        <v>1.4</v>
      </c>
      <c r="I144" s="602">
        <v>1.4</v>
      </c>
      <c r="J144" s="602">
        <v>0.8</v>
      </c>
      <c r="K144" s="1683" t="s">
        <v>475</v>
      </c>
      <c r="L144" s="193">
        <v>0</v>
      </c>
      <c r="M144" s="5">
        <v>1</v>
      </c>
      <c r="N144" s="5">
        <v>0</v>
      </c>
      <c r="P144" s="17">
        <f t="shared" si="8"/>
        <v>3.6</v>
      </c>
    </row>
    <row r="145" spans="1:17" ht="30">
      <c r="A145" s="601">
        <v>5</v>
      </c>
      <c r="B145" s="707"/>
      <c r="C145" s="1684"/>
      <c r="D145" s="594" t="s">
        <v>615</v>
      </c>
      <c r="E145" s="594"/>
      <c r="F145" s="594" t="s">
        <v>453</v>
      </c>
      <c r="G145" s="602">
        <v>1.0669999999999999</v>
      </c>
      <c r="H145" s="602">
        <v>0</v>
      </c>
      <c r="I145" s="602">
        <v>0</v>
      </c>
      <c r="J145" s="602">
        <v>0</v>
      </c>
      <c r="K145" s="1683"/>
      <c r="L145" s="193">
        <v>0</v>
      </c>
      <c r="M145" s="5">
        <v>1</v>
      </c>
      <c r="N145" s="5">
        <v>0</v>
      </c>
      <c r="P145" s="17">
        <f t="shared" si="8"/>
        <v>0</v>
      </c>
    </row>
    <row r="146" spans="1:17" ht="57">
      <c r="A146" s="601">
        <v>6</v>
      </c>
      <c r="B146" s="707"/>
      <c r="C146" s="703" t="s">
        <v>477</v>
      </c>
      <c r="D146" s="594" t="s">
        <v>543</v>
      </c>
      <c r="E146" s="656">
        <v>120</v>
      </c>
      <c r="F146" s="594" t="s">
        <v>286</v>
      </c>
      <c r="G146" s="602">
        <v>120</v>
      </c>
      <c r="H146" s="602">
        <v>47.219000000000001</v>
      </c>
      <c r="I146" s="602">
        <v>27.41</v>
      </c>
      <c r="J146" s="602">
        <v>0.33</v>
      </c>
      <c r="K146" s="597" t="s">
        <v>475</v>
      </c>
      <c r="L146" s="193">
        <v>0</v>
      </c>
      <c r="M146" s="5">
        <v>1</v>
      </c>
      <c r="N146" s="5">
        <v>0</v>
      </c>
      <c r="P146" s="17">
        <f t="shared" si="8"/>
        <v>74.959000000000003</v>
      </c>
    </row>
    <row r="147" spans="1:17" ht="57">
      <c r="A147" s="601">
        <v>7</v>
      </c>
      <c r="B147" s="707"/>
      <c r="C147" s="703" t="s">
        <v>533</v>
      </c>
      <c r="D147" s="738" t="s">
        <v>534</v>
      </c>
      <c r="E147" s="594"/>
      <c r="F147" s="594" t="s">
        <v>453</v>
      </c>
      <c r="G147" s="602">
        <v>2.5</v>
      </c>
      <c r="H147" s="602">
        <v>1.3</v>
      </c>
      <c r="I147" s="602">
        <v>1.2</v>
      </c>
      <c r="J147" s="602">
        <v>0</v>
      </c>
      <c r="K147" s="597" t="s">
        <v>475</v>
      </c>
      <c r="L147" s="193">
        <v>0</v>
      </c>
      <c r="M147" s="5">
        <v>1</v>
      </c>
      <c r="N147" s="5">
        <v>0</v>
      </c>
      <c r="P147" s="17">
        <f t="shared" si="8"/>
        <v>2.5</v>
      </c>
    </row>
    <row r="148" spans="1:17" ht="42.75">
      <c r="A148" s="601">
        <v>8</v>
      </c>
      <c r="B148" s="707"/>
      <c r="C148" s="703" t="s">
        <v>480</v>
      </c>
      <c r="D148" s="594" t="s">
        <v>543</v>
      </c>
      <c r="E148" s="656">
        <v>100</v>
      </c>
      <c r="F148" s="594" t="s">
        <v>286</v>
      </c>
      <c r="G148" s="602">
        <v>100</v>
      </c>
      <c r="H148" s="602">
        <v>20</v>
      </c>
      <c r="I148" s="602">
        <v>40</v>
      </c>
      <c r="J148" s="602">
        <v>40</v>
      </c>
      <c r="K148" s="597" t="s">
        <v>475</v>
      </c>
      <c r="L148" s="193">
        <v>0</v>
      </c>
      <c r="M148" s="5">
        <v>1</v>
      </c>
      <c r="N148" s="5">
        <v>0</v>
      </c>
      <c r="P148" s="17">
        <f t="shared" si="8"/>
        <v>100</v>
      </c>
    </row>
    <row r="149" spans="1:17" ht="42.75">
      <c r="A149" s="601">
        <v>9</v>
      </c>
      <c r="B149" s="707"/>
      <c r="C149" s="703" t="s">
        <v>478</v>
      </c>
      <c r="D149" s="594" t="s">
        <v>543</v>
      </c>
      <c r="E149" s="656">
        <v>56</v>
      </c>
      <c r="F149" s="594" t="s">
        <v>286</v>
      </c>
      <c r="G149" s="602">
        <v>56</v>
      </c>
      <c r="H149" s="602">
        <v>2</v>
      </c>
      <c r="I149" s="602">
        <v>5</v>
      </c>
      <c r="J149" s="602">
        <v>8</v>
      </c>
      <c r="K149" s="597" t="s">
        <v>475</v>
      </c>
      <c r="L149" s="193">
        <v>0</v>
      </c>
      <c r="M149" s="5">
        <v>1</v>
      </c>
      <c r="N149" s="5">
        <v>0</v>
      </c>
      <c r="P149" s="17">
        <f t="shared" si="8"/>
        <v>15</v>
      </c>
    </row>
    <row r="150" spans="1:17">
      <c r="A150" s="776"/>
      <c r="B150" s="755"/>
      <c r="C150" s="755"/>
      <c r="D150" s="755"/>
      <c r="E150" s="755"/>
      <c r="F150" s="755"/>
      <c r="G150" s="755"/>
      <c r="H150" s="755"/>
      <c r="I150" s="755"/>
      <c r="J150" s="755"/>
      <c r="K150" s="761"/>
      <c r="L150" s="193"/>
    </row>
    <row r="151" spans="1:17" ht="15.75" thickBot="1">
      <c r="A151" s="1700" t="e">
        <f>VLOOKUP(#REF!,#REF!,2,FALSE)</f>
        <v>#REF!</v>
      </c>
      <c r="B151" s="1646"/>
      <c r="C151" s="1646"/>
      <c r="D151" s="786"/>
      <c r="E151" s="787"/>
      <c r="F151" s="788"/>
      <c r="G151" s="789">
        <f>SUM(G141:G150)</f>
        <v>340.04700000000003</v>
      </c>
      <c r="H151" s="789">
        <f>SUM(H141:H150)</f>
        <v>79.759</v>
      </c>
      <c r="I151" s="789">
        <f>SUM(I141:I150)</f>
        <v>75.009999999999991</v>
      </c>
      <c r="J151" s="789">
        <f>SUM(J141:J150)</f>
        <v>49.13</v>
      </c>
      <c r="K151" s="196"/>
      <c r="L151" s="193"/>
    </row>
    <row r="152" spans="1:17">
      <c r="A152" s="1693" t="e">
        <f>VLOOKUP(#REF!,#REF!,2,FALSE)</f>
        <v>#REF!</v>
      </c>
      <c r="B152" s="1694"/>
      <c r="C152" s="1694"/>
      <c r="D152" s="587"/>
      <c r="E152" s="588"/>
      <c r="F152" s="587"/>
      <c r="G152" s="588"/>
      <c r="H152" s="588"/>
      <c r="I152" s="588"/>
      <c r="J152" s="588"/>
      <c r="K152" s="607"/>
      <c r="L152" s="193"/>
    </row>
    <row r="153" spans="1:17" ht="42.75">
      <c r="A153" s="249"/>
      <c r="B153" s="33"/>
      <c r="C153" s="703" t="s">
        <v>616</v>
      </c>
      <c r="D153" s="738" t="s">
        <v>617</v>
      </c>
      <c r="E153" s="595"/>
      <c r="F153" s="80" t="s">
        <v>453</v>
      </c>
      <c r="G153" s="595">
        <v>0.3</v>
      </c>
      <c r="H153" s="595">
        <v>0</v>
      </c>
      <c r="I153" s="595">
        <v>0.2</v>
      </c>
      <c r="J153" s="595">
        <v>0.1</v>
      </c>
      <c r="K153" s="597" t="s">
        <v>475</v>
      </c>
      <c r="L153" s="193" t="e">
        <f>IF(B153=$B$19,1,0)</f>
        <v>#REF!</v>
      </c>
      <c r="M153" s="5">
        <v>0</v>
      </c>
      <c r="N153" s="5">
        <v>1</v>
      </c>
      <c r="P153" s="17">
        <f>J153+I153+H153</f>
        <v>0.30000000000000004</v>
      </c>
    </row>
    <row r="154" spans="1:17" ht="42.75">
      <c r="A154" s="249"/>
      <c r="B154" s="33"/>
      <c r="C154" s="703" t="s">
        <v>535</v>
      </c>
      <c r="D154" s="594" t="s">
        <v>536</v>
      </c>
      <c r="E154" s="595">
        <v>4.34</v>
      </c>
      <c r="F154" s="80" t="s">
        <v>286</v>
      </c>
      <c r="G154" s="595">
        <v>4.34</v>
      </c>
      <c r="H154" s="595">
        <v>0</v>
      </c>
      <c r="I154" s="595">
        <v>1.34</v>
      </c>
      <c r="J154" s="595">
        <v>1</v>
      </c>
      <c r="K154" s="597" t="s">
        <v>475</v>
      </c>
      <c r="L154" s="193" t="e">
        <f>IF(B154=$B$19,1,0)</f>
        <v>#REF!</v>
      </c>
      <c r="M154" s="5">
        <v>0</v>
      </c>
      <c r="N154" s="5">
        <v>1</v>
      </c>
      <c r="P154" s="17">
        <f>J154+I154+H154</f>
        <v>2.34</v>
      </c>
    </row>
    <row r="155" spans="1:17">
      <c r="A155" s="307"/>
      <c r="B155" s="366"/>
      <c r="C155" s="65"/>
      <c r="D155" s="755"/>
      <c r="E155" s="756"/>
      <c r="F155" s="81"/>
      <c r="G155" s="756"/>
      <c r="H155" s="756"/>
      <c r="I155" s="756"/>
      <c r="J155" s="756"/>
      <c r="K155" s="761"/>
      <c r="L155" s="193"/>
    </row>
    <row r="156" spans="1:17">
      <c r="A156" s="1691" t="e">
        <f>VLOOKUP(#REF!,#REF!,2,FALSE)</f>
        <v>#REF!</v>
      </c>
      <c r="B156" s="1692"/>
      <c r="C156" s="1692"/>
      <c r="D156" s="764"/>
      <c r="E156" s="765"/>
      <c r="F156" s="764"/>
      <c r="G156" s="766">
        <f>SUM(G153:G155)</f>
        <v>4.6399999999999997</v>
      </c>
      <c r="H156" s="766">
        <f>SUM(H153:H155)</f>
        <v>0</v>
      </c>
      <c r="I156" s="766">
        <f>SUM(I153:I155)</f>
        <v>1.54</v>
      </c>
      <c r="J156" s="766">
        <f>SUM(J153:J155)</f>
        <v>1.1000000000000001</v>
      </c>
      <c r="K156" s="767"/>
      <c r="L156" s="193"/>
    </row>
    <row r="157" spans="1:17" ht="18.75">
      <c r="A157" s="837"/>
      <c r="B157" s="838" t="e">
        <f>VLOOKUP(#REF!,#REF!,2,FALSE)</f>
        <v>#REF!</v>
      </c>
      <c r="C157" s="839" t="str">
        <f>A139</f>
        <v>Соҳаи нақлиёт</v>
      </c>
      <c r="D157" s="840"/>
      <c r="E157" s="841"/>
      <c r="F157" s="842"/>
      <c r="G157" s="843">
        <f>G156+G151</f>
        <v>344.68700000000001</v>
      </c>
      <c r="H157" s="843">
        <f>H156+H151</f>
        <v>79.759</v>
      </c>
      <c r="I157" s="843">
        <f>I156+I151</f>
        <v>76.55</v>
      </c>
      <c r="J157" s="843">
        <f>J156+J151</f>
        <v>50.230000000000004</v>
      </c>
      <c r="K157" s="844"/>
      <c r="L157" s="193"/>
    </row>
    <row r="158" spans="1:17">
      <c r="A158" s="112"/>
      <c r="B158" s="13"/>
      <c r="C158" s="121"/>
      <c r="D158" s="114"/>
      <c r="E158" s="83"/>
      <c r="F158" s="78"/>
      <c r="G158" s="15"/>
      <c r="H158" s="15"/>
      <c r="I158" s="61"/>
      <c r="J158" s="15"/>
      <c r="K158" s="195"/>
      <c r="L158" s="193"/>
    </row>
    <row r="159" spans="1:17" ht="18.75">
      <c r="A159" s="1689" t="e">
        <f>VLOOKUP(#REF!,#REF!,2,FALSE)</f>
        <v>#REF!</v>
      </c>
      <c r="B159" s="1690"/>
      <c r="C159" s="1690"/>
      <c r="D159" s="440"/>
      <c r="E159" s="441"/>
      <c r="F159" s="442"/>
      <c r="G159" s="812">
        <f>G157+G137+G112+G93+G56+G45+G30+G19</f>
        <v>1154.2640000000001</v>
      </c>
      <c r="H159" s="836">
        <f>H157+H137+H112+H93+H56+H45+H30+H19</f>
        <v>210.672</v>
      </c>
      <c r="I159" s="836">
        <f>I157+I137+I112+I93+I56+I45+I30+I19</f>
        <v>270.28199999999998</v>
      </c>
      <c r="J159" s="836">
        <f>J157+J137+J112+J93+J56+J45+J30+J19</f>
        <v>143.86100000000002</v>
      </c>
      <c r="K159" s="437"/>
      <c r="L159" s="193"/>
      <c r="Q159" s="17"/>
    </row>
    <row r="160" spans="1:17" ht="19.5" thickBot="1">
      <c r="A160" s="1687" t="e">
        <f>VLOOKUP(#REF!,#REF!,2,FALSE)</f>
        <v>#REF!</v>
      </c>
      <c r="B160" s="1688"/>
      <c r="C160" s="1688"/>
      <c r="D160" s="447"/>
      <c r="E160" s="448"/>
      <c r="F160" s="449"/>
      <c r="G160" s="450"/>
      <c r="H160" s="830" t="e">
        <f>H159/H166*100</f>
        <v>#REF!</v>
      </c>
      <c r="I160" s="830" t="e">
        <f>I159/I166*100</f>
        <v>#REF!</v>
      </c>
      <c r="J160" s="830" t="e">
        <f>J159/J166*100</f>
        <v>#REF!</v>
      </c>
      <c r="K160" s="179"/>
      <c r="L160" s="193"/>
    </row>
    <row r="161" spans="1:14" ht="18.75">
      <c r="A161" s="402"/>
      <c r="B161" s="1631" t="s">
        <v>417</v>
      </c>
      <c r="C161" s="1631"/>
      <c r="D161" s="402"/>
      <c r="E161" s="403"/>
      <c r="F161" s="404"/>
      <c r="G161" s="813" t="s">
        <v>620</v>
      </c>
      <c r="H161" s="406"/>
      <c r="I161" s="405"/>
      <c r="J161" s="406"/>
      <c r="K161" s="192"/>
      <c r="L161" s="4"/>
    </row>
    <row r="162" spans="1:14" ht="18.75">
      <c r="A162" s="1637" t="s">
        <v>629</v>
      </c>
      <c r="B162" s="1637"/>
      <c r="C162" s="1637"/>
      <c r="D162" s="1637"/>
      <c r="E162" s="403"/>
      <c r="F162" s="404"/>
      <c r="G162" s="813"/>
      <c r="H162" s="827">
        <v>2186.2919999999999</v>
      </c>
      <c r="I162" s="827">
        <v>2230.2910000000002</v>
      </c>
      <c r="J162" s="827">
        <v>2259.5610000000001</v>
      </c>
      <c r="K162" s="192"/>
      <c r="L162" s="4"/>
    </row>
    <row r="163" spans="1:14" ht="18.75">
      <c r="A163" s="1637" t="s">
        <v>628</v>
      </c>
      <c r="B163" s="1637"/>
      <c r="C163" s="1637"/>
      <c r="D163" s="1637"/>
      <c r="E163" s="403"/>
      <c r="F163" s="404"/>
      <c r="G163" s="813"/>
      <c r="H163" s="828" t="e">
        <f>H162/H165</f>
        <v>#REF!</v>
      </c>
      <c r="I163" s="828" t="e">
        <f>I162/I165</f>
        <v>#REF!</v>
      </c>
      <c r="J163" s="828" t="e">
        <f>J162/J165</f>
        <v>#REF!</v>
      </c>
      <c r="K163" s="192"/>
      <c r="L163" s="4"/>
    </row>
    <row r="164" spans="1:14" ht="18.75">
      <c r="A164" s="402"/>
      <c r="B164" s="1613" t="s">
        <v>420</v>
      </c>
      <c r="C164" s="1613"/>
      <c r="D164" s="402"/>
      <c r="E164" s="403"/>
      <c r="F164" s="404"/>
      <c r="G164" s="705" t="s">
        <v>424</v>
      </c>
      <c r="H164" s="825" t="e">
        <f>#REF!</f>
        <v>#REF!</v>
      </c>
      <c r="I164" s="826" t="e">
        <f>#REF!</f>
        <v>#REF!</v>
      </c>
      <c r="J164" s="826" t="e">
        <f>#REF!</f>
        <v>#REF!</v>
      </c>
      <c r="K164" s="192"/>
      <c r="L164" s="4"/>
    </row>
    <row r="165" spans="1:14" ht="18.75">
      <c r="A165" s="402"/>
      <c r="B165" s="1613" t="s">
        <v>419</v>
      </c>
      <c r="C165" s="1613"/>
      <c r="D165" s="402"/>
      <c r="E165" s="403"/>
      <c r="F165" s="404"/>
      <c r="G165" s="705" t="s">
        <v>627</v>
      </c>
      <c r="H165" s="825" t="e">
        <f>#REF!</f>
        <v>#REF!</v>
      </c>
      <c r="I165" s="825" t="e">
        <f>#REF!</f>
        <v>#REF!</v>
      </c>
      <c r="J165" s="825" t="e">
        <f>#REF!</f>
        <v>#REF!</v>
      </c>
      <c r="K165" s="192"/>
      <c r="L165" s="4"/>
    </row>
    <row r="166" spans="1:14" ht="18.75">
      <c r="A166" s="402"/>
      <c r="B166" s="1613" t="s">
        <v>421</v>
      </c>
      <c r="C166" s="1613"/>
      <c r="D166" s="402"/>
      <c r="E166" s="403"/>
      <c r="F166" s="404"/>
      <c r="G166" s="706" t="s">
        <v>425</v>
      </c>
      <c r="H166" s="422" t="e">
        <f>#REF!</f>
        <v>#REF!</v>
      </c>
      <c r="I166" s="422" t="e">
        <f>#REF!</f>
        <v>#REF!</v>
      </c>
      <c r="J166" s="422" t="e">
        <f>#REF!</f>
        <v>#REF!</v>
      </c>
      <c r="K166" s="192"/>
      <c r="L166" s="4"/>
    </row>
    <row r="167" spans="1:14" ht="18.75">
      <c r="A167" s="402"/>
      <c r="B167" s="1613" t="s">
        <v>422</v>
      </c>
      <c r="C167" s="1613"/>
      <c r="D167" s="402"/>
      <c r="E167" s="403"/>
      <c r="F167" s="404"/>
      <c r="G167" s="421"/>
      <c r="H167" s="406"/>
      <c r="I167" s="405"/>
      <c r="J167" s="406"/>
      <c r="K167" s="192"/>
      <c r="L167" s="4"/>
    </row>
    <row r="168" spans="1:14" ht="18.75">
      <c r="A168" s="402"/>
      <c r="B168" s="1613" t="s">
        <v>423</v>
      </c>
      <c r="C168" s="1613"/>
      <c r="D168" s="402"/>
      <c r="E168" s="403"/>
      <c r="F168" s="404"/>
      <c r="G168" s="421"/>
      <c r="H168" s="406"/>
      <c r="I168" s="405"/>
      <c r="J168" s="406"/>
      <c r="K168" s="192"/>
      <c r="L168" s="4"/>
    </row>
    <row r="169" spans="1:14" ht="18.75">
      <c r="A169" s="402"/>
      <c r="B169" s="1635" t="s">
        <v>418</v>
      </c>
      <c r="C169" s="1635"/>
      <c r="D169" s="402"/>
      <c r="E169" s="403"/>
      <c r="F169" s="404"/>
      <c r="G169" s="421"/>
      <c r="H169" s="406"/>
      <c r="I169" s="405"/>
      <c r="J169" s="406"/>
      <c r="K169" s="192"/>
      <c r="L169" s="4"/>
    </row>
    <row r="170" spans="1:14">
      <c r="B170" s="96"/>
      <c r="L170" s="3"/>
      <c r="N170" s="17"/>
    </row>
    <row r="171" spans="1:14">
      <c r="B171" s="96"/>
      <c r="D171" s="5"/>
      <c r="E171" s="224"/>
      <c r="F171" s="96"/>
      <c r="G171" s="5"/>
      <c r="L171" s="224"/>
      <c r="N171" s="17"/>
    </row>
    <row r="172" spans="1:14">
      <c r="B172" s="96"/>
      <c r="D172" s="94"/>
      <c r="F172" s="96"/>
      <c r="G172" s="5"/>
      <c r="J172" s="5"/>
      <c r="K172" s="224"/>
      <c r="L172" s="224"/>
      <c r="M172" s="224"/>
      <c r="N172" s="17"/>
    </row>
    <row r="173" spans="1:14">
      <c r="B173" s="96"/>
      <c r="D173" s="94"/>
      <c r="F173" s="96"/>
      <c r="G173" s="5"/>
      <c r="J173" s="5"/>
      <c r="K173" s="224"/>
      <c r="L173" s="224"/>
      <c r="N173" s="17"/>
    </row>
    <row r="174" spans="1:14">
      <c r="D174" s="94"/>
      <c r="F174" s="96"/>
      <c r="G174" s="5"/>
      <c r="J174" s="5"/>
      <c r="K174" s="224"/>
      <c r="L174" s="224"/>
      <c r="N174" s="17"/>
    </row>
    <row r="175" spans="1:14">
      <c r="D175" s="94"/>
      <c r="F175" s="96"/>
      <c r="G175" s="5"/>
      <c r="J175" s="5"/>
      <c r="K175" s="224"/>
      <c r="L175" s="224"/>
      <c r="N175" s="17"/>
    </row>
    <row r="176" spans="1:14">
      <c r="D176" s="94"/>
      <c r="F176" s="96"/>
      <c r="G176" s="5"/>
      <c r="J176" s="5"/>
      <c r="K176" s="224"/>
      <c r="L176" s="224"/>
      <c r="N176" s="17"/>
    </row>
    <row r="177" spans="2:14">
      <c r="D177" s="94"/>
      <c r="F177" s="96"/>
      <c r="G177" s="5"/>
      <c r="J177" s="5"/>
      <c r="K177" s="224"/>
      <c r="L177" s="224"/>
      <c r="N177" s="17"/>
    </row>
    <row r="178" spans="2:14">
      <c r="D178" s="94"/>
      <c r="F178" s="96"/>
      <c r="G178" s="5"/>
      <c r="J178" s="5"/>
      <c r="K178" s="224"/>
      <c r="L178" s="224"/>
      <c r="N178" s="17"/>
    </row>
    <row r="179" spans="2:14">
      <c r="D179" s="94"/>
      <c r="F179" s="96"/>
      <c r="G179" s="5"/>
      <c r="J179" s="5"/>
      <c r="K179" s="224"/>
      <c r="L179" s="224"/>
      <c r="N179" s="17"/>
    </row>
    <row r="180" spans="2:14">
      <c r="D180" s="94"/>
      <c r="F180" s="96"/>
      <c r="G180" s="5"/>
      <c r="J180" s="5"/>
      <c r="K180" s="224"/>
      <c r="L180" s="224"/>
      <c r="N180" s="17"/>
    </row>
    <row r="181" spans="2:14">
      <c r="D181" s="94"/>
      <c r="F181" s="96"/>
      <c r="G181" s="5"/>
      <c r="J181" s="5"/>
      <c r="K181" s="224"/>
      <c r="L181" s="224"/>
      <c r="N181" s="17"/>
    </row>
    <row r="182" spans="2:14">
      <c r="D182" s="5"/>
      <c r="E182" s="224"/>
      <c r="F182" s="96"/>
      <c r="G182" s="5"/>
      <c r="L182" s="224"/>
      <c r="N182" s="17"/>
    </row>
    <row r="183" spans="2:14">
      <c r="D183" s="5"/>
      <c r="E183" s="224"/>
      <c r="F183" s="96"/>
      <c r="G183" s="5"/>
      <c r="L183" s="224"/>
      <c r="N183" s="17"/>
    </row>
    <row r="184" spans="2:14">
      <c r="D184" s="5"/>
      <c r="E184" s="224"/>
      <c r="F184" s="96"/>
      <c r="G184" s="5"/>
      <c r="L184" s="224"/>
      <c r="N184" s="17"/>
    </row>
    <row r="185" spans="2:14">
      <c r="D185" s="5"/>
      <c r="E185" s="224"/>
      <c r="F185" s="96"/>
      <c r="G185" s="5"/>
      <c r="L185" s="224"/>
      <c r="N185" s="17"/>
    </row>
    <row r="186" spans="2:14">
      <c r="D186" s="5"/>
      <c r="E186" s="224"/>
      <c r="F186" s="96"/>
      <c r="G186" s="5"/>
      <c r="L186" s="224"/>
      <c r="N186" s="17"/>
    </row>
    <row r="187" spans="2:14">
      <c r="D187" s="5"/>
      <c r="E187" s="224"/>
      <c r="F187" s="96"/>
      <c r="G187" s="5"/>
      <c r="L187" s="224"/>
      <c r="N187" s="17"/>
    </row>
    <row r="188" spans="2:14">
      <c r="D188" s="5"/>
      <c r="E188" s="224"/>
      <c r="F188" s="96"/>
      <c r="G188" s="5"/>
      <c r="L188" s="224"/>
      <c r="N188" s="17"/>
    </row>
    <row r="189" spans="2:14">
      <c r="B189" s="5"/>
      <c r="D189" s="5"/>
      <c r="E189" s="224"/>
      <c r="F189" s="96"/>
      <c r="G189" s="5"/>
      <c r="L189" s="224"/>
      <c r="N189" s="17"/>
    </row>
    <row r="190" spans="2:14">
      <c r="B190" s="5"/>
      <c r="D190" s="5"/>
      <c r="E190" s="224"/>
      <c r="F190" s="96"/>
      <c r="G190" s="5"/>
      <c r="L190" s="224"/>
      <c r="N190" s="17"/>
    </row>
    <row r="191" spans="2:14">
      <c r="B191" s="5"/>
      <c r="D191" s="5"/>
      <c r="E191" s="224"/>
      <c r="F191" s="96"/>
      <c r="G191" s="5"/>
      <c r="L191" s="224"/>
      <c r="N191" s="17"/>
    </row>
    <row r="192" spans="2:14">
      <c r="B192" s="5"/>
      <c r="D192" s="5"/>
      <c r="E192" s="224"/>
      <c r="F192" s="96"/>
      <c r="G192" s="5"/>
      <c r="L192" s="224"/>
      <c r="N192" s="17"/>
    </row>
    <row r="193" spans="2:14">
      <c r="B193" s="5"/>
      <c r="D193" s="5"/>
      <c r="E193" s="224"/>
      <c r="F193" s="96"/>
      <c r="G193" s="5"/>
      <c r="L193" s="224"/>
      <c r="N193" s="17"/>
    </row>
    <row r="194" spans="2:14">
      <c r="B194" s="5"/>
      <c r="D194" s="5"/>
      <c r="E194" s="224"/>
      <c r="F194" s="96"/>
      <c r="G194" s="5"/>
      <c r="L194" s="224"/>
      <c r="N194" s="17"/>
    </row>
    <row r="195" spans="2:14">
      <c r="B195" s="5"/>
      <c r="D195" s="5"/>
      <c r="E195" s="224"/>
      <c r="F195" s="96"/>
      <c r="G195" s="5"/>
      <c r="L195" s="224"/>
      <c r="N195" s="17"/>
    </row>
    <row r="196" spans="2:14">
      <c r="B196" s="5"/>
      <c r="D196" s="5"/>
      <c r="E196" s="224"/>
      <c r="F196" s="96"/>
      <c r="G196" s="5"/>
      <c r="L196" s="224"/>
      <c r="N196" s="17"/>
    </row>
    <row r="197" spans="2:14">
      <c r="B197" s="5"/>
      <c r="D197" s="5"/>
      <c r="E197" s="224"/>
      <c r="F197" s="96"/>
      <c r="G197" s="5"/>
      <c r="L197" s="224"/>
      <c r="N197" s="17"/>
    </row>
    <row r="198" spans="2:14">
      <c r="B198" s="5"/>
      <c r="L198" s="224"/>
      <c r="N198" s="17"/>
    </row>
    <row r="199" spans="2:14">
      <c r="B199" s="5"/>
      <c r="L199" s="224"/>
      <c r="N199" s="17"/>
    </row>
    <row r="200" spans="2:14">
      <c r="B200" s="5"/>
      <c r="L200" s="224"/>
      <c r="N200" s="17"/>
    </row>
    <row r="201" spans="2:14">
      <c r="B201" s="5"/>
      <c r="L201" s="224"/>
      <c r="N201" s="17"/>
    </row>
    <row r="202" spans="2:14">
      <c r="B202" s="5"/>
      <c r="L202" s="224"/>
      <c r="N202" s="17"/>
    </row>
    <row r="203" spans="2:14">
      <c r="B203" s="5"/>
      <c r="L203" s="224"/>
      <c r="N203" s="17"/>
    </row>
    <row r="204" spans="2:14">
      <c r="B204" s="5"/>
      <c r="L204" s="224"/>
      <c r="N204" s="17"/>
    </row>
    <row r="205" spans="2:14">
      <c r="B205" s="5"/>
      <c r="D205" s="5"/>
      <c r="E205" s="5"/>
      <c r="F205" s="5"/>
      <c r="G205" s="5"/>
      <c r="H205" s="5"/>
      <c r="I205" s="5"/>
      <c r="J205" s="5"/>
      <c r="L205" s="224"/>
      <c r="N205" s="17"/>
    </row>
    <row r="206" spans="2:14">
      <c r="B206" s="5"/>
      <c r="D206" s="5"/>
      <c r="E206" s="5"/>
      <c r="F206" s="5"/>
      <c r="G206" s="5"/>
      <c r="H206" s="5"/>
      <c r="I206" s="5"/>
      <c r="J206" s="5"/>
      <c r="L206" s="224"/>
      <c r="N206" s="17"/>
    </row>
    <row r="207" spans="2:14">
      <c r="B207" s="5"/>
      <c r="D207" s="5"/>
      <c r="E207" s="5"/>
      <c r="F207" s="5"/>
      <c r="G207" s="5"/>
      <c r="H207" s="5"/>
      <c r="I207" s="5"/>
      <c r="J207" s="5"/>
      <c r="L207" s="224"/>
      <c r="N207" s="17"/>
    </row>
    <row r="208" spans="2:14">
      <c r="B208" s="5"/>
      <c r="D208" s="5"/>
      <c r="E208" s="5"/>
      <c r="F208" s="5"/>
      <c r="G208" s="5"/>
      <c r="H208" s="5"/>
      <c r="I208" s="5"/>
      <c r="J208" s="5"/>
      <c r="L208" s="224"/>
      <c r="N208" s="17"/>
    </row>
    <row r="209" spans="2:14">
      <c r="B209" s="5"/>
      <c r="D209" s="5"/>
      <c r="E209" s="5"/>
      <c r="F209" s="5"/>
      <c r="G209" s="5"/>
      <c r="H209" s="5"/>
      <c r="I209" s="5"/>
      <c r="J209" s="5"/>
      <c r="L209" s="224"/>
      <c r="N209" s="17"/>
    </row>
    <row r="210" spans="2:14">
      <c r="B210" s="5"/>
      <c r="D210" s="5"/>
      <c r="E210" s="5"/>
      <c r="F210" s="5"/>
      <c r="G210" s="5"/>
      <c r="H210" s="5"/>
      <c r="I210" s="5"/>
      <c r="J210" s="5"/>
      <c r="L210" s="224"/>
      <c r="N210" s="17"/>
    </row>
    <row r="211" spans="2:14">
      <c r="B211" s="5"/>
      <c r="D211" s="5"/>
      <c r="E211" s="5"/>
      <c r="F211" s="5"/>
      <c r="G211" s="5"/>
      <c r="H211" s="5"/>
      <c r="I211" s="5"/>
      <c r="J211" s="5"/>
      <c r="L211" s="224"/>
      <c r="N211" s="17"/>
    </row>
    <row r="212" spans="2:14">
      <c r="B212" s="5"/>
      <c r="D212" s="5"/>
      <c r="E212" s="5"/>
      <c r="F212" s="5"/>
      <c r="G212" s="5"/>
      <c r="H212" s="5"/>
      <c r="I212" s="5"/>
      <c r="J212" s="5"/>
      <c r="L212" s="224"/>
      <c r="N212" s="17"/>
    </row>
    <row r="213" spans="2:14">
      <c r="B213" s="5"/>
      <c r="D213" s="5"/>
      <c r="E213" s="5"/>
      <c r="F213" s="5"/>
      <c r="G213" s="5"/>
      <c r="H213" s="5"/>
      <c r="I213" s="5"/>
      <c r="J213" s="5"/>
      <c r="L213" s="224"/>
      <c r="N213" s="17"/>
    </row>
    <row r="214" spans="2:14">
      <c r="B214" s="5"/>
      <c r="D214" s="5"/>
      <c r="E214" s="5"/>
      <c r="F214" s="5"/>
      <c r="G214" s="5"/>
      <c r="H214" s="5"/>
      <c r="I214" s="5"/>
      <c r="J214" s="5"/>
      <c r="L214" s="224"/>
      <c r="N214" s="17"/>
    </row>
    <row r="215" spans="2:14">
      <c r="B215" s="5"/>
      <c r="D215" s="5"/>
      <c r="E215" s="5"/>
      <c r="F215" s="5"/>
      <c r="G215" s="5"/>
      <c r="H215" s="5"/>
      <c r="I215" s="5"/>
      <c r="J215" s="5"/>
      <c r="L215" s="224"/>
      <c r="N215" s="17"/>
    </row>
    <row r="216" spans="2:14">
      <c r="B216" s="5"/>
      <c r="D216" s="5"/>
      <c r="E216" s="5"/>
      <c r="F216" s="5"/>
      <c r="G216" s="5"/>
      <c r="H216" s="5"/>
      <c r="I216" s="5"/>
      <c r="J216" s="5"/>
      <c r="L216" s="224"/>
      <c r="N216" s="17"/>
    </row>
    <row r="217" spans="2:14">
      <c r="B217" s="5"/>
      <c r="D217" s="5"/>
      <c r="E217" s="5"/>
      <c r="F217" s="5"/>
      <c r="G217" s="5"/>
      <c r="H217" s="5"/>
      <c r="I217" s="5"/>
      <c r="J217" s="5"/>
      <c r="L217" s="224"/>
      <c r="N217" s="17"/>
    </row>
    <row r="218" spans="2:14">
      <c r="B218" s="5"/>
      <c r="D218" s="5"/>
      <c r="E218" s="5"/>
      <c r="F218" s="5"/>
      <c r="G218" s="5"/>
      <c r="H218" s="5"/>
      <c r="I218" s="5"/>
      <c r="J218" s="5"/>
      <c r="L218" s="224"/>
      <c r="N218" s="17"/>
    </row>
    <row r="219" spans="2:14">
      <c r="B219" s="5"/>
      <c r="D219" s="5"/>
      <c r="E219" s="5"/>
      <c r="F219" s="5"/>
      <c r="G219" s="5"/>
      <c r="H219" s="5"/>
      <c r="I219" s="5"/>
      <c r="J219" s="5"/>
      <c r="L219" s="224"/>
      <c r="N219" s="17"/>
    </row>
    <row r="220" spans="2:14">
      <c r="B220" s="5"/>
      <c r="D220" s="5"/>
      <c r="E220" s="5"/>
      <c r="F220" s="5"/>
      <c r="G220" s="5"/>
      <c r="H220" s="5"/>
      <c r="I220" s="5"/>
      <c r="J220" s="5"/>
      <c r="L220" s="224"/>
      <c r="N220" s="17"/>
    </row>
    <row r="221" spans="2:14">
      <c r="B221" s="5"/>
      <c r="D221" s="5"/>
      <c r="E221" s="5"/>
      <c r="F221" s="5"/>
      <c r="G221" s="5"/>
      <c r="H221" s="5"/>
      <c r="I221" s="5"/>
      <c r="J221" s="5"/>
      <c r="L221" s="224"/>
      <c r="N221" s="17"/>
    </row>
    <row r="222" spans="2:14">
      <c r="B222" s="5"/>
      <c r="D222" s="5"/>
      <c r="E222" s="5"/>
      <c r="F222" s="5"/>
      <c r="G222" s="5"/>
      <c r="H222" s="5"/>
      <c r="I222" s="5"/>
      <c r="J222" s="5"/>
      <c r="L222" s="224"/>
      <c r="N222" s="17"/>
    </row>
    <row r="223" spans="2:14">
      <c r="B223" s="5"/>
      <c r="D223" s="5"/>
      <c r="E223" s="5"/>
      <c r="F223" s="5"/>
      <c r="G223" s="5"/>
      <c r="H223" s="5"/>
      <c r="I223" s="5"/>
      <c r="J223" s="5"/>
      <c r="L223" s="224"/>
      <c r="N223" s="17"/>
    </row>
    <row r="224" spans="2:14">
      <c r="B224" s="5"/>
      <c r="D224" s="5"/>
      <c r="E224" s="5"/>
      <c r="F224" s="5"/>
      <c r="G224" s="5"/>
      <c r="H224" s="5"/>
      <c r="I224" s="5"/>
      <c r="J224" s="5"/>
      <c r="L224" s="224"/>
      <c r="N224" s="17"/>
    </row>
    <row r="225" spans="2:14">
      <c r="B225" s="5"/>
      <c r="D225" s="5"/>
      <c r="E225" s="5"/>
      <c r="F225" s="5"/>
      <c r="G225" s="5"/>
      <c r="H225" s="5"/>
      <c r="I225" s="5"/>
      <c r="J225" s="5"/>
      <c r="L225" s="224"/>
      <c r="N225" s="17"/>
    </row>
    <row r="226" spans="2:14">
      <c r="B226" s="5"/>
      <c r="D226" s="5"/>
      <c r="E226" s="5"/>
      <c r="F226" s="5"/>
      <c r="G226" s="5"/>
      <c r="H226" s="5"/>
      <c r="I226" s="5"/>
      <c r="J226" s="5"/>
      <c r="L226" s="224"/>
      <c r="N226" s="17"/>
    </row>
    <row r="227" spans="2:14">
      <c r="B227" s="5"/>
      <c r="D227" s="5"/>
      <c r="E227" s="5"/>
      <c r="F227" s="5"/>
      <c r="G227" s="5"/>
      <c r="H227" s="5"/>
      <c r="I227" s="5"/>
      <c r="J227" s="5"/>
      <c r="L227" s="224"/>
      <c r="N227" s="17"/>
    </row>
    <row r="228" spans="2:14">
      <c r="B228" s="5"/>
      <c r="D228" s="5"/>
      <c r="E228" s="5"/>
      <c r="F228" s="5"/>
      <c r="G228" s="5"/>
      <c r="H228" s="5"/>
      <c r="I228" s="5"/>
      <c r="J228" s="5"/>
      <c r="L228" s="224"/>
      <c r="N228" s="17"/>
    </row>
    <row r="229" spans="2:14">
      <c r="B229" s="5"/>
      <c r="D229" s="5"/>
      <c r="E229" s="5"/>
      <c r="F229" s="5"/>
      <c r="G229" s="5"/>
      <c r="H229" s="5"/>
      <c r="I229" s="5"/>
      <c r="J229" s="5"/>
      <c r="L229" s="224"/>
      <c r="N229" s="17"/>
    </row>
    <row r="230" spans="2:14">
      <c r="B230" s="5"/>
      <c r="D230" s="5"/>
      <c r="E230" s="5"/>
      <c r="F230" s="5"/>
      <c r="G230" s="5"/>
      <c r="H230" s="5"/>
      <c r="I230" s="5"/>
      <c r="J230" s="5"/>
      <c r="L230" s="224"/>
      <c r="N230" s="17"/>
    </row>
    <row r="231" spans="2:14">
      <c r="B231" s="5"/>
      <c r="D231" s="5"/>
      <c r="E231" s="5"/>
      <c r="F231" s="5"/>
      <c r="G231" s="5"/>
      <c r="H231" s="5"/>
      <c r="I231" s="5"/>
      <c r="J231" s="5"/>
      <c r="L231" s="224"/>
      <c r="N231" s="17"/>
    </row>
    <row r="232" spans="2:14">
      <c r="B232" s="5"/>
      <c r="D232" s="5"/>
      <c r="E232" s="5"/>
      <c r="F232" s="5"/>
      <c r="G232" s="5"/>
      <c r="H232" s="5"/>
      <c r="I232" s="5"/>
      <c r="J232" s="5"/>
      <c r="L232" s="224"/>
      <c r="N232" s="17"/>
    </row>
    <row r="233" spans="2:14">
      <c r="B233" s="5"/>
      <c r="D233" s="5"/>
      <c r="E233" s="5"/>
      <c r="F233" s="5"/>
      <c r="G233" s="5"/>
      <c r="H233" s="5"/>
      <c r="I233" s="5"/>
      <c r="J233" s="5"/>
      <c r="L233" s="224"/>
      <c r="N233" s="17"/>
    </row>
    <row r="234" spans="2:14">
      <c r="B234" s="5"/>
      <c r="D234" s="5"/>
      <c r="E234" s="5"/>
      <c r="F234" s="5"/>
      <c r="G234" s="5"/>
      <c r="H234" s="5"/>
      <c r="I234" s="5"/>
      <c r="J234" s="5"/>
      <c r="L234" s="224"/>
      <c r="N234" s="17"/>
    </row>
    <row r="235" spans="2:14">
      <c r="B235" s="5"/>
      <c r="D235" s="5"/>
      <c r="E235" s="5"/>
      <c r="F235" s="5"/>
      <c r="G235" s="5"/>
      <c r="H235" s="5"/>
      <c r="I235" s="5"/>
      <c r="J235" s="5"/>
      <c r="L235" s="224"/>
      <c r="N235" s="17"/>
    </row>
    <row r="236" spans="2:14">
      <c r="B236" s="5"/>
      <c r="D236" s="5"/>
      <c r="E236" s="5"/>
      <c r="F236" s="5"/>
      <c r="G236" s="5"/>
      <c r="H236" s="5"/>
      <c r="I236" s="5"/>
      <c r="J236" s="5"/>
      <c r="L236" s="224"/>
      <c r="N236" s="17"/>
    </row>
    <row r="237" spans="2:14">
      <c r="B237" s="5"/>
      <c r="D237" s="5"/>
      <c r="E237" s="5"/>
      <c r="F237" s="5"/>
      <c r="G237" s="5"/>
      <c r="H237" s="5"/>
      <c r="I237" s="5"/>
      <c r="J237" s="5"/>
      <c r="L237" s="224"/>
      <c r="N237" s="17"/>
    </row>
    <row r="238" spans="2:14">
      <c r="B238" s="5"/>
      <c r="D238" s="5"/>
      <c r="E238" s="5"/>
      <c r="F238" s="5"/>
      <c r="G238" s="5"/>
      <c r="H238" s="5"/>
      <c r="I238" s="5"/>
      <c r="J238" s="5"/>
      <c r="L238" s="224"/>
      <c r="N238" s="17"/>
    </row>
    <row r="239" spans="2:14">
      <c r="B239" s="5"/>
      <c r="D239" s="5"/>
      <c r="E239" s="5"/>
      <c r="F239" s="5"/>
      <c r="G239" s="5"/>
      <c r="H239" s="5"/>
      <c r="I239" s="5"/>
      <c r="J239" s="5"/>
      <c r="L239" s="224"/>
      <c r="N239" s="17"/>
    </row>
    <row r="240" spans="2:14">
      <c r="B240" s="5"/>
      <c r="D240" s="5"/>
      <c r="E240" s="5"/>
      <c r="F240" s="5"/>
      <c r="G240" s="5"/>
      <c r="H240" s="5"/>
      <c r="I240" s="5"/>
      <c r="J240" s="5"/>
      <c r="L240" s="224"/>
      <c r="N240" s="17"/>
    </row>
    <row r="241" spans="2:14">
      <c r="B241" s="5"/>
      <c r="D241" s="5"/>
      <c r="E241" s="5"/>
      <c r="F241" s="5"/>
      <c r="G241" s="5"/>
      <c r="H241" s="5"/>
      <c r="I241" s="5"/>
      <c r="J241" s="5"/>
      <c r="L241" s="224"/>
      <c r="N241" s="17"/>
    </row>
    <row r="242" spans="2:14">
      <c r="B242" s="5"/>
      <c r="D242" s="5"/>
      <c r="E242" s="5"/>
      <c r="F242" s="5"/>
      <c r="G242" s="5"/>
      <c r="H242" s="5"/>
      <c r="I242" s="5"/>
      <c r="J242" s="5"/>
      <c r="L242" s="224"/>
      <c r="N242" s="17"/>
    </row>
    <row r="243" spans="2:14">
      <c r="B243" s="5"/>
      <c r="D243" s="5"/>
      <c r="E243" s="5"/>
      <c r="F243" s="5"/>
      <c r="G243" s="5"/>
      <c r="H243" s="5"/>
      <c r="I243" s="5"/>
      <c r="J243" s="5"/>
      <c r="L243" s="224"/>
      <c r="N243" s="17"/>
    </row>
    <row r="244" spans="2:14">
      <c r="B244" s="5"/>
      <c r="D244" s="5"/>
      <c r="E244" s="5"/>
      <c r="F244" s="5"/>
      <c r="G244" s="5"/>
      <c r="H244" s="5"/>
      <c r="I244" s="5"/>
      <c r="J244" s="5"/>
      <c r="L244" s="224"/>
      <c r="N244" s="17"/>
    </row>
    <row r="245" spans="2:14">
      <c r="B245" s="5"/>
      <c r="D245" s="5"/>
      <c r="E245" s="5"/>
      <c r="F245" s="5"/>
      <c r="G245" s="5"/>
      <c r="H245" s="5"/>
      <c r="I245" s="5"/>
      <c r="J245" s="5"/>
      <c r="L245" s="224"/>
      <c r="N245" s="17"/>
    </row>
    <row r="246" spans="2:14">
      <c r="B246" s="5"/>
      <c r="D246" s="5"/>
      <c r="E246" s="5"/>
      <c r="F246" s="5"/>
      <c r="G246" s="5"/>
      <c r="H246" s="5"/>
      <c r="I246" s="5"/>
      <c r="J246" s="5"/>
      <c r="L246" s="224"/>
      <c r="N246" s="17"/>
    </row>
    <row r="247" spans="2:14">
      <c r="B247" s="5"/>
      <c r="D247" s="5"/>
      <c r="E247" s="5"/>
      <c r="F247" s="5"/>
      <c r="G247" s="5"/>
      <c r="H247" s="5"/>
      <c r="I247" s="5"/>
      <c r="J247" s="5"/>
      <c r="L247" s="224"/>
      <c r="N247" s="17"/>
    </row>
    <row r="248" spans="2:14">
      <c r="B248" s="5"/>
      <c r="D248" s="5"/>
      <c r="E248" s="5"/>
      <c r="F248" s="5"/>
      <c r="G248" s="5"/>
      <c r="H248" s="5"/>
      <c r="I248" s="5"/>
      <c r="J248" s="5"/>
      <c r="L248" s="224"/>
      <c r="N248" s="17"/>
    </row>
    <row r="249" spans="2:14">
      <c r="B249" s="5"/>
      <c r="D249" s="5"/>
      <c r="E249" s="5"/>
      <c r="F249" s="5"/>
      <c r="G249" s="5"/>
      <c r="H249" s="5"/>
      <c r="I249" s="5"/>
      <c r="J249" s="5"/>
      <c r="L249" s="224"/>
      <c r="N249" s="17"/>
    </row>
    <row r="250" spans="2:14">
      <c r="B250" s="5"/>
      <c r="D250" s="5"/>
      <c r="E250" s="5"/>
      <c r="F250" s="5"/>
      <c r="G250" s="5"/>
      <c r="H250" s="5"/>
      <c r="I250" s="5"/>
      <c r="J250" s="5"/>
      <c r="L250" s="224"/>
      <c r="N250" s="17"/>
    </row>
    <row r="251" spans="2:14">
      <c r="B251" s="5"/>
      <c r="D251" s="5"/>
      <c r="E251" s="5"/>
      <c r="F251" s="5"/>
      <c r="G251" s="5"/>
      <c r="H251" s="5"/>
      <c r="I251" s="5"/>
      <c r="J251" s="5"/>
      <c r="L251" s="224"/>
      <c r="N251" s="17"/>
    </row>
    <row r="252" spans="2:14">
      <c r="B252" s="5"/>
      <c r="D252" s="5"/>
      <c r="E252" s="5"/>
      <c r="F252" s="5"/>
      <c r="G252" s="5"/>
      <c r="H252" s="5"/>
      <c r="I252" s="5"/>
      <c r="J252" s="5"/>
      <c r="L252" s="224"/>
      <c r="N252" s="17"/>
    </row>
    <row r="253" spans="2:14">
      <c r="B253" s="5"/>
      <c r="D253" s="5"/>
      <c r="E253" s="5"/>
      <c r="F253" s="5"/>
      <c r="G253" s="5"/>
      <c r="H253" s="5"/>
      <c r="I253" s="5"/>
      <c r="J253" s="5"/>
      <c r="L253" s="224"/>
      <c r="N253" s="17"/>
    </row>
    <row r="254" spans="2:14">
      <c r="B254" s="5"/>
      <c r="D254" s="5"/>
      <c r="E254" s="5"/>
      <c r="F254" s="5"/>
      <c r="G254" s="5"/>
      <c r="H254" s="5"/>
      <c r="I254" s="5"/>
      <c r="J254" s="5"/>
      <c r="L254" s="224"/>
      <c r="N254" s="17"/>
    </row>
    <row r="255" spans="2:14">
      <c r="B255" s="5"/>
      <c r="D255" s="5"/>
      <c r="E255" s="5"/>
      <c r="F255" s="5"/>
      <c r="G255" s="5"/>
      <c r="H255" s="5"/>
      <c r="I255" s="5"/>
      <c r="J255" s="5"/>
      <c r="L255" s="224"/>
      <c r="N255" s="17"/>
    </row>
    <row r="256" spans="2:14">
      <c r="B256" s="5"/>
      <c r="D256" s="5"/>
      <c r="E256" s="5"/>
      <c r="F256" s="5"/>
      <c r="G256" s="5"/>
      <c r="H256" s="5"/>
      <c r="I256" s="5"/>
      <c r="J256" s="5"/>
      <c r="L256" s="224"/>
      <c r="N256" s="17"/>
    </row>
    <row r="257" spans="2:14">
      <c r="B257" s="5"/>
      <c r="D257" s="5"/>
      <c r="E257" s="5"/>
      <c r="F257" s="5"/>
      <c r="G257" s="5"/>
      <c r="H257" s="5"/>
      <c r="I257" s="5"/>
      <c r="J257" s="5"/>
      <c r="L257" s="224"/>
      <c r="N257" s="17"/>
    </row>
    <row r="258" spans="2:14">
      <c r="B258" s="5"/>
      <c r="D258" s="5"/>
      <c r="E258" s="5"/>
      <c r="F258" s="5"/>
      <c r="G258" s="5"/>
      <c r="H258" s="5"/>
      <c r="I258" s="5"/>
      <c r="J258" s="5"/>
      <c r="L258" s="224"/>
      <c r="N258" s="17"/>
    </row>
    <row r="259" spans="2:14">
      <c r="B259" s="5"/>
      <c r="D259" s="5"/>
      <c r="E259" s="5"/>
      <c r="F259" s="5"/>
      <c r="G259" s="5"/>
      <c r="H259" s="5"/>
      <c r="I259" s="5"/>
      <c r="J259" s="5"/>
      <c r="L259" s="224"/>
      <c r="N259" s="17"/>
    </row>
    <row r="260" spans="2:14">
      <c r="B260" s="5"/>
      <c r="D260" s="5"/>
      <c r="E260" s="5"/>
      <c r="F260" s="5"/>
      <c r="G260" s="5"/>
      <c r="H260" s="5"/>
      <c r="I260" s="5"/>
      <c r="J260" s="5"/>
      <c r="L260" s="224"/>
      <c r="N260" s="17"/>
    </row>
    <row r="261" spans="2:14">
      <c r="B261" s="5"/>
      <c r="D261" s="5"/>
      <c r="E261" s="5"/>
      <c r="F261" s="5"/>
      <c r="G261" s="5"/>
      <c r="H261" s="5"/>
      <c r="I261" s="5"/>
      <c r="J261" s="5"/>
      <c r="L261" s="224"/>
      <c r="N261" s="17"/>
    </row>
    <row r="262" spans="2:14">
      <c r="B262" s="5"/>
      <c r="D262" s="5"/>
      <c r="E262" s="5"/>
      <c r="F262" s="5"/>
      <c r="G262" s="5"/>
      <c r="H262" s="5"/>
      <c r="I262" s="5"/>
      <c r="J262" s="5"/>
      <c r="L262" s="224"/>
      <c r="N262" s="17"/>
    </row>
    <row r="263" spans="2:14">
      <c r="B263" s="5"/>
      <c r="D263" s="5"/>
      <c r="E263" s="5"/>
      <c r="F263" s="5"/>
      <c r="G263" s="5"/>
      <c r="H263" s="5"/>
      <c r="I263" s="5"/>
      <c r="J263" s="5"/>
      <c r="L263" s="224"/>
      <c r="N263" s="17"/>
    </row>
    <row r="264" spans="2:14">
      <c r="B264" s="5"/>
      <c r="D264" s="5"/>
      <c r="E264" s="5"/>
      <c r="F264" s="5"/>
      <c r="G264" s="5"/>
      <c r="H264" s="5"/>
      <c r="I264" s="5"/>
      <c r="J264" s="5"/>
      <c r="L264" s="224"/>
      <c r="N264" s="17"/>
    </row>
    <row r="265" spans="2:14">
      <c r="B265" s="5"/>
      <c r="D265" s="5"/>
      <c r="E265" s="5"/>
      <c r="F265" s="5"/>
      <c r="G265" s="5"/>
      <c r="H265" s="5"/>
      <c r="I265" s="5"/>
      <c r="J265" s="5"/>
      <c r="L265" s="224"/>
      <c r="N265" s="17"/>
    </row>
    <row r="266" spans="2:14">
      <c r="B266" s="5"/>
      <c r="D266" s="5"/>
      <c r="E266" s="5"/>
      <c r="F266" s="5"/>
      <c r="G266" s="5"/>
      <c r="H266" s="5"/>
      <c r="I266" s="5"/>
      <c r="J266" s="5"/>
      <c r="L266" s="224"/>
      <c r="N266" s="17"/>
    </row>
    <row r="267" spans="2:14">
      <c r="B267" s="5"/>
      <c r="D267" s="5"/>
      <c r="E267" s="5"/>
      <c r="F267" s="5"/>
      <c r="G267" s="5"/>
      <c r="H267" s="5"/>
      <c r="I267" s="5"/>
      <c r="J267" s="5"/>
      <c r="L267" s="224"/>
      <c r="N267" s="17"/>
    </row>
    <row r="268" spans="2:14">
      <c r="B268" s="5"/>
      <c r="D268" s="5"/>
      <c r="E268" s="5"/>
      <c r="F268" s="5"/>
      <c r="G268" s="5"/>
      <c r="H268" s="5"/>
      <c r="I268" s="5"/>
      <c r="J268" s="5"/>
      <c r="L268" s="224"/>
      <c r="N268" s="17"/>
    </row>
    <row r="269" spans="2:14">
      <c r="B269" s="5"/>
      <c r="D269" s="5"/>
      <c r="E269" s="5"/>
      <c r="F269" s="5"/>
      <c r="G269" s="5"/>
      <c r="H269" s="5"/>
      <c r="I269" s="5"/>
      <c r="J269" s="5"/>
      <c r="L269" s="224"/>
      <c r="N269" s="17"/>
    </row>
    <row r="270" spans="2:14">
      <c r="B270" s="5"/>
      <c r="D270" s="5"/>
      <c r="E270" s="5"/>
      <c r="F270" s="5"/>
      <c r="G270" s="5"/>
      <c r="H270" s="5"/>
      <c r="I270" s="5"/>
      <c r="J270" s="5"/>
      <c r="L270" s="224"/>
      <c r="N270" s="17"/>
    </row>
    <row r="271" spans="2:14">
      <c r="B271" s="5"/>
      <c r="D271" s="5"/>
      <c r="E271" s="5"/>
      <c r="F271" s="5"/>
      <c r="G271" s="5"/>
      <c r="H271" s="5"/>
      <c r="I271" s="5"/>
      <c r="J271" s="5"/>
      <c r="L271" s="224"/>
      <c r="N271" s="17"/>
    </row>
    <row r="272" spans="2:14">
      <c r="B272" s="5"/>
      <c r="D272" s="5"/>
      <c r="E272" s="5"/>
      <c r="F272" s="5"/>
      <c r="G272" s="5"/>
      <c r="H272" s="5"/>
      <c r="I272" s="5"/>
      <c r="J272" s="5"/>
      <c r="L272" s="224"/>
      <c r="N272" s="17"/>
    </row>
    <row r="273" spans="2:14">
      <c r="B273" s="5"/>
      <c r="D273" s="5"/>
      <c r="E273" s="5"/>
      <c r="F273" s="5"/>
      <c r="G273" s="5"/>
      <c r="H273" s="5"/>
      <c r="I273" s="5"/>
      <c r="J273" s="5"/>
      <c r="L273" s="224"/>
      <c r="N273" s="17"/>
    </row>
    <row r="274" spans="2:14">
      <c r="B274" s="5"/>
      <c r="D274" s="5"/>
      <c r="E274" s="5"/>
      <c r="F274" s="5"/>
      <c r="G274" s="5"/>
      <c r="H274" s="5"/>
      <c r="I274" s="5"/>
      <c r="J274" s="5"/>
      <c r="L274" s="224"/>
      <c r="N274" s="17"/>
    </row>
    <row r="275" spans="2:14">
      <c r="B275" s="5"/>
      <c r="D275" s="5"/>
      <c r="E275" s="5"/>
      <c r="F275" s="5"/>
      <c r="G275" s="5"/>
      <c r="H275" s="5"/>
      <c r="I275" s="5"/>
      <c r="J275" s="5"/>
      <c r="L275" s="224"/>
      <c r="N275" s="17"/>
    </row>
    <row r="276" spans="2:14">
      <c r="B276" s="5"/>
      <c r="D276" s="5"/>
      <c r="E276" s="5"/>
      <c r="F276" s="5"/>
      <c r="G276" s="5"/>
      <c r="H276" s="5"/>
      <c r="I276" s="5"/>
      <c r="J276" s="5"/>
      <c r="L276" s="224"/>
      <c r="N276" s="17"/>
    </row>
    <row r="277" spans="2:14">
      <c r="B277" s="5"/>
      <c r="D277" s="5"/>
      <c r="E277" s="5"/>
      <c r="F277" s="5"/>
      <c r="G277" s="5"/>
      <c r="H277" s="5"/>
      <c r="I277" s="5"/>
      <c r="J277" s="5"/>
      <c r="L277" s="224"/>
      <c r="N277" s="17"/>
    </row>
    <row r="278" spans="2:14">
      <c r="B278" s="5"/>
      <c r="D278" s="5"/>
      <c r="E278" s="5"/>
      <c r="F278" s="5"/>
      <c r="G278" s="5"/>
      <c r="H278" s="5"/>
      <c r="I278" s="5"/>
      <c r="J278" s="5"/>
      <c r="L278" s="224"/>
      <c r="N278" s="17"/>
    </row>
    <row r="279" spans="2:14">
      <c r="B279" s="5"/>
      <c r="D279" s="5"/>
      <c r="E279" s="5"/>
      <c r="F279" s="5"/>
      <c r="G279" s="5"/>
      <c r="H279" s="5"/>
      <c r="I279" s="5"/>
      <c r="J279" s="5"/>
      <c r="L279" s="224"/>
      <c r="N279" s="17"/>
    </row>
    <row r="280" spans="2:14">
      <c r="B280" s="5"/>
      <c r="D280" s="5"/>
      <c r="E280" s="5"/>
      <c r="F280" s="5"/>
      <c r="G280" s="5"/>
      <c r="H280" s="5"/>
      <c r="I280" s="5"/>
      <c r="J280" s="5"/>
      <c r="L280" s="224"/>
      <c r="N280" s="17"/>
    </row>
    <row r="281" spans="2:14">
      <c r="B281" s="5"/>
      <c r="D281" s="5"/>
      <c r="E281" s="5"/>
      <c r="F281" s="5"/>
      <c r="G281" s="5"/>
      <c r="H281" s="5"/>
      <c r="I281" s="5"/>
      <c r="J281" s="5"/>
      <c r="L281" s="224"/>
      <c r="N281" s="17"/>
    </row>
    <row r="282" spans="2:14">
      <c r="B282" s="5"/>
      <c r="D282" s="5"/>
      <c r="E282" s="5"/>
      <c r="F282" s="5"/>
      <c r="G282" s="5"/>
      <c r="H282" s="5"/>
      <c r="I282" s="5"/>
      <c r="J282" s="5"/>
      <c r="L282" s="224"/>
      <c r="N282" s="17"/>
    </row>
    <row r="283" spans="2:14">
      <c r="B283" s="5"/>
      <c r="D283" s="5"/>
      <c r="E283" s="5"/>
      <c r="F283" s="5"/>
      <c r="G283" s="5"/>
      <c r="H283" s="5"/>
      <c r="I283" s="5"/>
      <c r="J283" s="5"/>
      <c r="L283" s="224"/>
      <c r="N283" s="17"/>
    </row>
    <row r="284" spans="2:14">
      <c r="B284" s="5"/>
      <c r="D284" s="5"/>
      <c r="E284" s="5"/>
      <c r="F284" s="5"/>
      <c r="G284" s="5"/>
      <c r="H284" s="5"/>
      <c r="I284" s="5"/>
      <c r="J284" s="5"/>
      <c r="L284" s="224"/>
      <c r="N284" s="17"/>
    </row>
    <row r="285" spans="2:14">
      <c r="B285" s="5"/>
      <c r="D285" s="5"/>
      <c r="E285" s="5"/>
      <c r="F285" s="5"/>
      <c r="G285" s="5"/>
      <c r="H285" s="5"/>
      <c r="I285" s="5"/>
      <c r="J285" s="5"/>
      <c r="L285" s="224"/>
      <c r="N285" s="17"/>
    </row>
    <row r="286" spans="2:14">
      <c r="B286" s="5"/>
      <c r="D286" s="5"/>
      <c r="E286" s="5"/>
      <c r="F286" s="5"/>
      <c r="G286" s="5"/>
      <c r="H286" s="5"/>
      <c r="I286" s="5"/>
      <c r="J286" s="5"/>
      <c r="L286" s="224"/>
      <c r="N286" s="17"/>
    </row>
    <row r="287" spans="2:14">
      <c r="B287" s="5"/>
      <c r="D287" s="5"/>
      <c r="E287" s="5"/>
      <c r="F287" s="5"/>
      <c r="G287" s="5"/>
      <c r="H287" s="5"/>
      <c r="I287" s="5"/>
      <c r="J287" s="5"/>
      <c r="L287" s="224"/>
      <c r="N287" s="17"/>
    </row>
    <row r="288" spans="2:14">
      <c r="B288" s="5"/>
      <c r="D288" s="5"/>
      <c r="E288" s="5"/>
      <c r="F288" s="5"/>
      <c r="G288" s="5"/>
      <c r="H288" s="5"/>
      <c r="I288" s="5"/>
      <c r="J288" s="5"/>
      <c r="L288" s="224"/>
      <c r="N288" s="17"/>
    </row>
    <row r="289" spans="2:14">
      <c r="B289" s="5"/>
      <c r="D289" s="5"/>
      <c r="E289" s="5"/>
      <c r="F289" s="5"/>
      <c r="G289" s="5"/>
      <c r="H289" s="5"/>
      <c r="I289" s="5"/>
      <c r="J289" s="5"/>
      <c r="L289" s="224"/>
      <c r="N289" s="17"/>
    </row>
    <row r="290" spans="2:14">
      <c r="B290" s="5"/>
      <c r="D290" s="5"/>
      <c r="E290" s="5"/>
      <c r="F290" s="5"/>
      <c r="G290" s="5"/>
      <c r="H290" s="5"/>
      <c r="I290" s="5"/>
      <c r="J290" s="5"/>
      <c r="L290" s="224"/>
      <c r="N290" s="17"/>
    </row>
    <row r="291" spans="2:14">
      <c r="B291" s="5"/>
      <c r="D291" s="5"/>
      <c r="E291" s="5"/>
      <c r="F291" s="5"/>
      <c r="G291" s="5"/>
      <c r="H291" s="5"/>
      <c r="I291" s="5"/>
      <c r="J291" s="5"/>
      <c r="L291" s="224"/>
      <c r="N291" s="17"/>
    </row>
    <row r="292" spans="2:14">
      <c r="B292" s="5"/>
      <c r="D292" s="5"/>
      <c r="E292" s="5"/>
      <c r="F292" s="5"/>
      <c r="G292" s="5"/>
      <c r="H292" s="5"/>
      <c r="I292" s="5"/>
      <c r="J292" s="5"/>
      <c r="L292" s="224"/>
      <c r="N292" s="17"/>
    </row>
    <row r="293" spans="2:14">
      <c r="B293" s="5"/>
      <c r="D293" s="5"/>
      <c r="E293" s="5"/>
      <c r="F293" s="5"/>
      <c r="G293" s="5"/>
      <c r="H293" s="5"/>
      <c r="I293" s="5"/>
      <c r="J293" s="5"/>
      <c r="L293" s="224"/>
      <c r="N293" s="17"/>
    </row>
    <row r="294" spans="2:14">
      <c r="B294" s="5"/>
      <c r="D294" s="5"/>
      <c r="E294" s="5"/>
      <c r="F294" s="5"/>
      <c r="G294" s="5"/>
      <c r="H294" s="5"/>
      <c r="I294" s="5"/>
      <c r="J294" s="5"/>
      <c r="L294" s="224"/>
      <c r="N294" s="17"/>
    </row>
    <row r="295" spans="2:14">
      <c r="B295" s="5"/>
      <c r="D295" s="5"/>
      <c r="E295" s="5"/>
      <c r="F295" s="5"/>
      <c r="G295" s="5"/>
      <c r="H295" s="5"/>
      <c r="I295" s="5"/>
      <c r="J295" s="5"/>
      <c r="L295" s="224"/>
      <c r="N295" s="17"/>
    </row>
    <row r="296" spans="2:14">
      <c r="B296" s="5"/>
      <c r="D296" s="5"/>
      <c r="E296" s="5"/>
      <c r="F296" s="5"/>
      <c r="G296" s="5"/>
      <c r="H296" s="5"/>
      <c r="I296" s="5"/>
      <c r="J296" s="5"/>
      <c r="L296" s="224"/>
      <c r="N296" s="17"/>
    </row>
    <row r="297" spans="2:14">
      <c r="B297" s="5"/>
      <c r="D297" s="5"/>
      <c r="E297" s="5"/>
      <c r="F297" s="5"/>
      <c r="G297" s="5"/>
      <c r="H297" s="5"/>
      <c r="I297" s="5"/>
      <c r="J297" s="5"/>
      <c r="L297" s="224"/>
      <c r="N297" s="17"/>
    </row>
    <row r="298" spans="2:14">
      <c r="B298" s="5"/>
      <c r="D298" s="5"/>
      <c r="E298" s="5"/>
      <c r="F298" s="5"/>
      <c r="G298" s="5"/>
      <c r="H298" s="5"/>
      <c r="I298" s="5"/>
      <c r="J298" s="5"/>
      <c r="L298" s="224"/>
      <c r="N298" s="17"/>
    </row>
    <row r="299" spans="2:14">
      <c r="B299" s="5"/>
      <c r="D299" s="5"/>
      <c r="E299" s="5"/>
      <c r="F299" s="5"/>
      <c r="G299" s="5"/>
      <c r="H299" s="5"/>
      <c r="I299" s="5"/>
      <c r="J299" s="5"/>
      <c r="L299" s="224"/>
      <c r="N299" s="17"/>
    </row>
    <row r="300" spans="2:14">
      <c r="B300" s="5"/>
      <c r="D300" s="5"/>
      <c r="E300" s="5"/>
      <c r="F300" s="5"/>
      <c r="G300" s="5"/>
      <c r="H300" s="5"/>
      <c r="I300" s="5"/>
      <c r="J300" s="5"/>
      <c r="L300" s="224"/>
      <c r="N300" s="17"/>
    </row>
    <row r="301" spans="2:14">
      <c r="B301" s="5"/>
      <c r="D301" s="5"/>
      <c r="E301" s="5"/>
      <c r="F301" s="5"/>
      <c r="G301" s="5"/>
      <c r="H301" s="5"/>
      <c r="I301" s="5"/>
      <c r="J301" s="5"/>
      <c r="L301" s="224"/>
      <c r="N301" s="17"/>
    </row>
    <row r="302" spans="2:14">
      <c r="B302" s="5"/>
      <c r="D302" s="5"/>
      <c r="E302" s="5"/>
      <c r="F302" s="5"/>
      <c r="G302" s="5"/>
      <c r="H302" s="5"/>
      <c r="I302" s="5"/>
      <c r="J302" s="5"/>
      <c r="L302" s="224"/>
      <c r="N302" s="17"/>
    </row>
    <row r="303" spans="2:14">
      <c r="B303" s="5"/>
      <c r="D303" s="5"/>
      <c r="E303" s="5"/>
      <c r="F303" s="5"/>
      <c r="G303" s="5"/>
      <c r="H303" s="5"/>
      <c r="I303" s="5"/>
      <c r="J303" s="5"/>
      <c r="L303" s="224"/>
      <c r="N303" s="17"/>
    </row>
    <row r="304" spans="2:14">
      <c r="B304" s="5"/>
      <c r="D304" s="5"/>
      <c r="E304" s="5"/>
      <c r="F304" s="5"/>
      <c r="G304" s="5"/>
      <c r="H304" s="5"/>
      <c r="I304" s="5"/>
      <c r="J304" s="5"/>
      <c r="L304" s="224"/>
      <c r="N304" s="17"/>
    </row>
    <row r="305" spans="2:14">
      <c r="B305" s="5"/>
      <c r="D305" s="5"/>
      <c r="E305" s="5"/>
      <c r="F305" s="5"/>
      <c r="G305" s="5"/>
      <c r="H305" s="5"/>
      <c r="I305" s="5"/>
      <c r="J305" s="5"/>
      <c r="L305" s="224"/>
      <c r="N305" s="17"/>
    </row>
    <row r="306" spans="2:14">
      <c r="B306" s="5"/>
      <c r="D306" s="5"/>
      <c r="E306" s="5"/>
      <c r="F306" s="5"/>
      <c r="G306" s="5"/>
      <c r="H306" s="5"/>
      <c r="I306" s="5"/>
      <c r="J306" s="5"/>
      <c r="L306" s="224"/>
      <c r="N306" s="17"/>
    </row>
    <row r="307" spans="2:14">
      <c r="B307" s="5"/>
      <c r="D307" s="5"/>
      <c r="E307" s="5"/>
      <c r="F307" s="5"/>
      <c r="G307" s="5"/>
      <c r="H307" s="5"/>
      <c r="I307" s="5"/>
      <c r="J307" s="5"/>
      <c r="L307" s="224"/>
      <c r="N307" s="17"/>
    </row>
    <row r="308" spans="2:14">
      <c r="B308" s="5"/>
      <c r="D308" s="5"/>
      <c r="E308" s="5"/>
      <c r="F308" s="5"/>
      <c r="G308" s="5"/>
      <c r="H308" s="5"/>
      <c r="I308" s="5"/>
      <c r="J308" s="5"/>
      <c r="L308" s="224"/>
      <c r="N308" s="17"/>
    </row>
    <row r="309" spans="2:14">
      <c r="B309" s="5"/>
      <c r="D309" s="5"/>
      <c r="E309" s="5"/>
      <c r="F309" s="5"/>
      <c r="G309" s="5"/>
      <c r="H309" s="5"/>
      <c r="I309" s="5"/>
      <c r="J309" s="5"/>
      <c r="L309" s="224"/>
      <c r="N309" s="17"/>
    </row>
    <row r="310" spans="2:14">
      <c r="B310" s="5"/>
      <c r="D310" s="5"/>
      <c r="E310" s="5"/>
      <c r="F310" s="5"/>
      <c r="G310" s="5"/>
      <c r="H310" s="5"/>
      <c r="I310" s="5"/>
      <c r="J310" s="5"/>
      <c r="L310" s="224"/>
      <c r="N310" s="17"/>
    </row>
    <row r="311" spans="2:14">
      <c r="B311" s="5"/>
      <c r="D311" s="5"/>
      <c r="E311" s="5"/>
      <c r="F311" s="5"/>
      <c r="G311" s="5"/>
      <c r="H311" s="5"/>
      <c r="I311" s="5"/>
      <c r="J311" s="5"/>
      <c r="L311" s="224"/>
      <c r="N311" s="17"/>
    </row>
    <row r="312" spans="2:14">
      <c r="B312" s="5"/>
      <c r="D312" s="5"/>
      <c r="E312" s="5"/>
      <c r="F312" s="5"/>
      <c r="G312" s="5"/>
      <c r="H312" s="5"/>
      <c r="I312" s="5"/>
      <c r="J312" s="5"/>
      <c r="L312" s="224"/>
      <c r="N312" s="17"/>
    </row>
    <row r="313" spans="2:14">
      <c r="B313" s="5"/>
      <c r="D313" s="5"/>
      <c r="E313" s="5"/>
      <c r="F313" s="5"/>
      <c r="G313" s="5"/>
      <c r="H313" s="5"/>
      <c r="I313" s="5"/>
      <c r="J313" s="5"/>
      <c r="L313" s="224"/>
      <c r="N313" s="17"/>
    </row>
    <row r="314" spans="2:14">
      <c r="B314" s="5"/>
      <c r="D314" s="5"/>
      <c r="E314" s="5"/>
      <c r="F314" s="5"/>
      <c r="G314" s="5"/>
      <c r="H314" s="5"/>
      <c r="I314" s="5"/>
      <c r="J314" s="5"/>
      <c r="L314" s="224"/>
      <c r="N314" s="17"/>
    </row>
    <row r="315" spans="2:14">
      <c r="B315" s="5"/>
      <c r="D315" s="5"/>
      <c r="E315" s="5"/>
      <c r="F315" s="5"/>
      <c r="G315" s="5"/>
      <c r="H315" s="5"/>
      <c r="I315" s="5"/>
      <c r="J315" s="5"/>
      <c r="L315" s="224"/>
      <c r="N315" s="17"/>
    </row>
    <row r="316" spans="2:14">
      <c r="B316" s="5"/>
      <c r="D316" s="5"/>
      <c r="E316" s="5"/>
      <c r="F316" s="5"/>
      <c r="G316" s="5"/>
      <c r="H316" s="5"/>
      <c r="I316" s="5"/>
      <c r="J316" s="5"/>
      <c r="L316" s="224"/>
      <c r="N316" s="17"/>
    </row>
    <row r="317" spans="2:14">
      <c r="B317" s="5"/>
      <c r="D317" s="5"/>
      <c r="E317" s="5"/>
      <c r="F317" s="5"/>
      <c r="G317" s="5"/>
      <c r="H317" s="5"/>
      <c r="I317" s="5"/>
      <c r="J317" s="5"/>
      <c r="L317" s="224"/>
      <c r="N317" s="17"/>
    </row>
    <row r="318" spans="2:14">
      <c r="B318" s="5"/>
      <c r="D318" s="5"/>
      <c r="E318" s="5"/>
      <c r="F318" s="5"/>
      <c r="G318" s="5"/>
      <c r="H318" s="5"/>
      <c r="I318" s="5"/>
      <c r="J318" s="5"/>
      <c r="L318" s="224"/>
      <c r="N318" s="17"/>
    </row>
    <row r="319" spans="2:14">
      <c r="B319" s="5"/>
      <c r="D319" s="5"/>
      <c r="E319" s="5"/>
      <c r="F319" s="5"/>
      <c r="G319" s="5"/>
      <c r="H319" s="5"/>
      <c r="I319" s="5"/>
      <c r="J319" s="5"/>
      <c r="L319" s="224"/>
      <c r="N319" s="17"/>
    </row>
    <row r="320" spans="2:14">
      <c r="B320" s="5"/>
      <c r="D320" s="5"/>
      <c r="E320" s="5"/>
      <c r="F320" s="5"/>
      <c r="G320" s="5"/>
      <c r="H320" s="5"/>
      <c r="I320" s="5"/>
      <c r="J320" s="5"/>
      <c r="L320" s="224"/>
      <c r="N320" s="17"/>
    </row>
    <row r="321" spans="2:14">
      <c r="B321" s="5"/>
      <c r="D321" s="5"/>
      <c r="E321" s="5"/>
      <c r="F321" s="5"/>
      <c r="G321" s="5"/>
      <c r="H321" s="5"/>
      <c r="I321" s="5"/>
      <c r="J321" s="5"/>
      <c r="L321" s="224"/>
      <c r="N321" s="17"/>
    </row>
    <row r="322" spans="2:14">
      <c r="B322" s="5"/>
      <c r="D322" s="5"/>
      <c r="E322" s="5"/>
      <c r="F322" s="5"/>
      <c r="G322" s="5"/>
      <c r="H322" s="5"/>
      <c r="I322" s="5"/>
      <c r="J322" s="5"/>
      <c r="L322" s="224"/>
      <c r="N322" s="17"/>
    </row>
    <row r="323" spans="2:14">
      <c r="B323" s="5"/>
      <c r="D323" s="5"/>
      <c r="E323" s="5"/>
      <c r="F323" s="5"/>
      <c r="G323" s="5"/>
      <c r="H323" s="5"/>
      <c r="I323" s="5"/>
      <c r="J323" s="5"/>
      <c r="N323" s="17"/>
    </row>
    <row r="324" spans="2:14">
      <c r="B324" s="5"/>
      <c r="D324" s="5"/>
      <c r="E324" s="5"/>
      <c r="F324" s="5"/>
      <c r="G324" s="5"/>
      <c r="H324" s="5"/>
      <c r="I324" s="5"/>
      <c r="J324" s="5"/>
      <c r="N324" s="17"/>
    </row>
    <row r="325" spans="2:14">
      <c r="B325" s="5"/>
      <c r="D325" s="5"/>
      <c r="E325" s="5"/>
      <c r="F325" s="5"/>
      <c r="G325" s="5"/>
      <c r="H325" s="5"/>
      <c r="I325" s="5"/>
      <c r="J325" s="5"/>
      <c r="N325" s="17"/>
    </row>
  </sheetData>
  <mergeCells count="94">
    <mergeCell ref="K38:K39"/>
    <mergeCell ref="K34:K36"/>
    <mergeCell ref="K71:K72"/>
    <mergeCell ref="P4:P5"/>
    <mergeCell ref="K4:K5"/>
    <mergeCell ref="L4:L5"/>
    <mergeCell ref="M4:N4"/>
    <mergeCell ref="A7:C7"/>
    <mergeCell ref="K68:K69"/>
    <mergeCell ref="K60:K61"/>
    <mergeCell ref="K62:K63"/>
    <mergeCell ref="K64:K65"/>
    <mergeCell ref="C38:C39"/>
    <mergeCell ref="C8:C10"/>
    <mergeCell ref="A13:C13"/>
    <mergeCell ref="A14:C14"/>
    <mergeCell ref="A18:C18"/>
    <mergeCell ref="K89:K90"/>
    <mergeCell ref="K81:K82"/>
    <mergeCell ref="C83:C84"/>
    <mergeCell ref="K83:K84"/>
    <mergeCell ref="C85:C86"/>
    <mergeCell ref="K85:K86"/>
    <mergeCell ref="C81:C82"/>
    <mergeCell ref="B2:K3"/>
    <mergeCell ref="B4:B5"/>
    <mergeCell ref="C4:C5"/>
    <mergeCell ref="D4:D5"/>
    <mergeCell ref="E4:F5"/>
    <mergeCell ref="G4:G5"/>
    <mergeCell ref="A6:D6"/>
    <mergeCell ref="H4:J4"/>
    <mergeCell ref="A4:A5"/>
    <mergeCell ref="A95:C95"/>
    <mergeCell ref="C89:C90"/>
    <mergeCell ref="A47:C47"/>
    <mergeCell ref="C71:C72"/>
    <mergeCell ref="C34:C36"/>
    <mergeCell ref="C64:C65"/>
    <mergeCell ref="C68:C69"/>
    <mergeCell ref="A104:C104"/>
    <mergeCell ref="A48:C48"/>
    <mergeCell ref="A21:C21"/>
    <mergeCell ref="A22:C22"/>
    <mergeCell ref="A29:C29"/>
    <mergeCell ref="A32:C32"/>
    <mergeCell ref="A33:C33"/>
    <mergeCell ref="A41:C41"/>
    <mergeCell ref="A42:C42"/>
    <mergeCell ref="A44:C44"/>
    <mergeCell ref="A105:C105"/>
    <mergeCell ref="A50:C50"/>
    <mergeCell ref="A51:C51"/>
    <mergeCell ref="A55:C55"/>
    <mergeCell ref="A58:C58"/>
    <mergeCell ref="A59:C59"/>
    <mergeCell ref="A75:C75"/>
    <mergeCell ref="C52:C53"/>
    <mergeCell ref="C60:C61"/>
    <mergeCell ref="C62:C63"/>
    <mergeCell ref="A76:C76"/>
    <mergeCell ref="A92:C92"/>
    <mergeCell ref="A96:C96"/>
    <mergeCell ref="A136:C136"/>
    <mergeCell ref="A111:C111"/>
    <mergeCell ref="A114:C114"/>
    <mergeCell ref="A115:C115"/>
    <mergeCell ref="A131:C131"/>
    <mergeCell ref="A132:C132"/>
    <mergeCell ref="C116:C117"/>
    <mergeCell ref="A160:C160"/>
    <mergeCell ref="A159:C159"/>
    <mergeCell ref="A156:C156"/>
    <mergeCell ref="A152:C152"/>
    <mergeCell ref="A138:C138"/>
    <mergeCell ref="A139:C139"/>
    <mergeCell ref="A140:C140"/>
    <mergeCell ref="A151:C151"/>
    <mergeCell ref="C144:C145"/>
    <mergeCell ref="K116:K117"/>
    <mergeCell ref="C118:C119"/>
    <mergeCell ref="K118:K119"/>
    <mergeCell ref="C133:C134"/>
    <mergeCell ref="K133:K134"/>
    <mergeCell ref="K144:K145"/>
    <mergeCell ref="B167:C167"/>
    <mergeCell ref="B168:C168"/>
    <mergeCell ref="B169:C169"/>
    <mergeCell ref="B161:C161"/>
    <mergeCell ref="B164:C164"/>
    <mergeCell ref="B165:C165"/>
    <mergeCell ref="B166:C166"/>
    <mergeCell ref="A162:D162"/>
    <mergeCell ref="A163:D163"/>
  </mergeCells>
  <phoneticPr fontId="0" type="noConversion"/>
  <dataValidations count="3">
    <dataValidation type="list" allowBlank="1" showInputMessage="1" showErrorMessage="1" sqref="D40 D74 D17 D91 D12 D150 D103 D28 D135 D155 D130">
      <formula1>#REF!</formula1>
    </dataValidation>
    <dataValidation type="list" allowBlank="1" showInputMessage="1" showErrorMessage="1" sqref="F40 F12 F28 F91 F150 F74 F103 F135 F155 F17 F130">
      <formula1>#REF!</formula1>
    </dataValidation>
    <dataValidation type="list" allowBlank="1" showInputMessage="1" showErrorMessage="1" sqref="K150 K74 K103 K12 K130">
      <formula1>#REF!</formula1>
    </dataValidation>
  </dataValidations>
  <pageMargins left="0.7" right="0.7" top="0.75" bottom="0.75" header="0.3" footer="0.3"/>
  <pageSetup paperSize="9" scale="87" orientation="landscape" r:id="rId1"/>
  <rowBreaks count="2" manualBreakCount="2">
    <brk id="96" max="17" man="1"/>
    <brk id="112" max="16383" man="1"/>
  </rowBreaks>
  <colBreaks count="1" manualBreakCount="1">
    <brk id="11" max="1048575" man="1"/>
  </colBreaks>
</worksheet>
</file>

<file path=xl/worksheets/sheet10.xml><?xml version="1.0" encoding="utf-8"?>
<worksheet xmlns="http://schemas.openxmlformats.org/spreadsheetml/2006/main" xmlns:r="http://schemas.openxmlformats.org/officeDocument/2006/relationships">
  <sheetPr>
    <tabColor theme="6"/>
  </sheetPr>
  <dimension ref="A1:Q309"/>
  <sheetViews>
    <sheetView view="pageBreakPreview" zoomScale="90" zoomScaleNormal="80" zoomScaleSheetLayoutView="90" workbookViewId="0">
      <selection activeCell="C38" sqref="C38:C39"/>
    </sheetView>
  </sheetViews>
  <sheetFormatPr defaultRowHeight="15"/>
  <cols>
    <col min="1" max="1" width="3.7109375" style="5" customWidth="1"/>
    <col min="2" max="2" width="10.42578125" style="94" customWidth="1"/>
    <col min="3" max="3" width="27.5703125" style="94" customWidth="1"/>
    <col min="4" max="4" width="12.28515625" style="95" customWidth="1"/>
    <col min="5" max="5" width="10" style="94" bestFit="1" customWidth="1"/>
    <col min="6" max="6" width="9.7109375" style="94" customWidth="1"/>
    <col min="7" max="7" width="16" style="94" customWidth="1"/>
    <col min="8" max="8" width="11.140625" style="94" customWidth="1"/>
    <col min="9" max="10" width="9.28515625" style="94" customWidth="1"/>
    <col min="11" max="11" width="15.7109375" style="5" customWidth="1"/>
    <col min="12" max="12" width="12.28515625" style="95" customWidth="1"/>
    <col min="13" max="13" width="13.85546875" style="5" customWidth="1"/>
    <col min="14" max="14" width="12.140625" style="5" customWidth="1"/>
    <col min="15" max="15" width="13.5703125" style="5" hidden="1" customWidth="1"/>
    <col min="16" max="16384" width="9.140625" style="5"/>
  </cols>
  <sheetData>
    <row r="1" spans="1:16" s="1" customFormat="1" ht="18.75">
      <c r="A1" s="1618" t="s">
        <v>311</v>
      </c>
      <c r="B1" s="1618"/>
      <c r="C1" s="1618"/>
      <c r="D1" s="1618"/>
      <c r="E1" s="1618"/>
      <c r="F1" s="1618"/>
      <c r="G1" s="1618"/>
      <c r="H1" s="1618"/>
      <c r="I1" s="1618"/>
      <c r="J1" s="1618"/>
      <c r="K1" s="223"/>
      <c r="L1" s="223"/>
      <c r="M1" s="223"/>
    </row>
    <row r="2" spans="1:16" s="2" customFormat="1" ht="18.75">
      <c r="A2" s="1618"/>
      <c r="B2" s="1618"/>
      <c r="C2" s="1618"/>
      <c r="D2" s="1618"/>
      <c r="E2" s="1618"/>
      <c r="F2" s="1618"/>
      <c r="G2" s="1618"/>
      <c r="H2" s="1618"/>
      <c r="I2" s="1618"/>
      <c r="J2" s="1618"/>
      <c r="K2" s="223"/>
      <c r="L2" s="223"/>
      <c r="M2" s="223"/>
    </row>
    <row r="3" spans="1:16" ht="15.75" thickBot="1">
      <c r="A3" s="3"/>
      <c r="B3" s="224"/>
      <c r="C3" s="224"/>
      <c r="D3" s="4"/>
      <c r="E3" s="224"/>
      <c r="F3" s="224"/>
      <c r="G3" s="224"/>
      <c r="H3" s="224"/>
      <c r="I3" s="224"/>
      <c r="J3" s="224"/>
      <c r="K3" s="224" t="s">
        <v>630</v>
      </c>
      <c r="L3" s="4"/>
      <c r="M3" s="224"/>
    </row>
    <row r="4" spans="1:16" s="6" customFormat="1" ht="36" customHeight="1">
      <c r="A4" s="1719" t="s">
        <v>251</v>
      </c>
      <c r="B4" s="1724" t="s">
        <v>252</v>
      </c>
      <c r="C4" s="1626" t="s">
        <v>253</v>
      </c>
      <c r="D4" s="1626" t="s">
        <v>254</v>
      </c>
      <c r="E4" s="1727" t="s">
        <v>255</v>
      </c>
      <c r="F4" s="1728"/>
      <c r="G4" s="1626" t="s">
        <v>256</v>
      </c>
      <c r="H4" s="1626" t="s">
        <v>259</v>
      </c>
      <c r="I4" s="1628"/>
      <c r="J4" s="1628"/>
      <c r="K4" s="1740" t="s">
        <v>273</v>
      </c>
      <c r="L4" s="1650" t="s">
        <v>279</v>
      </c>
      <c r="M4" s="1642" t="s">
        <v>291</v>
      </c>
      <c r="N4" s="1643"/>
      <c r="O4" s="1604" t="s">
        <v>250</v>
      </c>
    </row>
    <row r="5" spans="1:16" ht="42" customHeight="1" thickBot="1">
      <c r="A5" s="1754"/>
      <c r="B5" s="1755"/>
      <c r="C5" s="1756"/>
      <c r="D5" s="1756"/>
      <c r="E5" s="1757"/>
      <c r="F5" s="1758"/>
      <c r="G5" s="1756"/>
      <c r="H5" s="144">
        <v>2013</v>
      </c>
      <c r="I5" s="144">
        <v>2014</v>
      </c>
      <c r="J5" s="144">
        <v>2015</v>
      </c>
      <c r="K5" s="1741"/>
      <c r="L5" s="1651"/>
      <c r="M5" s="2" t="s">
        <v>292</v>
      </c>
      <c r="N5" s="5" t="s">
        <v>293</v>
      </c>
      <c r="O5" s="1605"/>
    </row>
    <row r="6" spans="1:16" ht="19.5" thickBot="1">
      <c r="A6" s="1697" t="e">
        <f>VLOOKUP(#REF!,#REF!,2,FALSE)</f>
        <v>#REF!</v>
      </c>
      <c r="B6" s="1698"/>
      <c r="C6" s="1699"/>
      <c r="D6" s="270"/>
      <c r="E6" s="271"/>
      <c r="F6" s="321"/>
      <c r="G6" s="322">
        <f>G39</f>
        <v>272.41899999999998</v>
      </c>
      <c r="H6" s="322">
        <f>H39</f>
        <v>43.816000000000003</v>
      </c>
      <c r="I6" s="322">
        <f>I39</f>
        <v>49.238999999999997</v>
      </c>
      <c r="J6" s="322">
        <f>J39</f>
        <v>45.081000000000003</v>
      </c>
      <c r="K6" s="179"/>
      <c r="L6" s="179"/>
    </row>
    <row r="7" spans="1:16" ht="18.75">
      <c r="A7" s="1693" t="e">
        <f>VLOOKUP(#REF!,#REF!,2,FALSE)</f>
        <v>#REF!</v>
      </c>
      <c r="B7" s="1694"/>
      <c r="C7" s="1694"/>
      <c r="D7" s="587"/>
      <c r="E7" s="588"/>
      <c r="F7" s="589"/>
      <c r="G7" s="590"/>
      <c r="H7" s="590"/>
      <c r="I7" s="590"/>
      <c r="J7" s="590"/>
      <c r="K7" s="179"/>
      <c r="L7" s="179"/>
    </row>
    <row r="8" spans="1:16" s="534" customFormat="1" ht="45">
      <c r="A8" s="537" t="e">
        <f>#REF!</f>
        <v>#REF!</v>
      </c>
      <c r="B8" s="609" t="s">
        <v>432</v>
      </c>
      <c r="C8" s="698" t="s">
        <v>431</v>
      </c>
      <c r="D8" s="565" t="e">
        <f>VLOOKUP(#REF!,#REF!,2,FALSE)</f>
        <v>#REF!</v>
      </c>
      <c r="E8" s="540">
        <v>3.4</v>
      </c>
      <c r="F8" s="538" t="e">
        <f>VLOOKUP(#REF!,#REF!,2,FALSE)</f>
        <v>#REF!</v>
      </c>
      <c r="G8" s="540">
        <v>5.1210000000000004</v>
      </c>
      <c r="H8" s="540">
        <v>1.891</v>
      </c>
      <c r="I8" s="540">
        <v>0.59</v>
      </c>
      <c r="J8" s="540">
        <v>0</v>
      </c>
      <c r="K8" s="533" t="s">
        <v>119</v>
      </c>
      <c r="L8" s="533" t="e">
        <f>IF(B8=$B$39,1,0)</f>
        <v>#REF!</v>
      </c>
      <c r="M8" s="534">
        <v>1</v>
      </c>
      <c r="N8" s="534">
        <v>0</v>
      </c>
      <c r="P8" s="535">
        <f>I8+H8</f>
        <v>2.4809999999999999</v>
      </c>
    </row>
    <row r="9" spans="1:16" ht="45">
      <c r="A9" s="249" t="e">
        <f>#REF!</f>
        <v>#REF!</v>
      </c>
      <c r="B9" s="18"/>
      <c r="C9" s="699" t="s">
        <v>433</v>
      </c>
      <c r="D9" s="594" t="e">
        <f>VLOOKUP(#REF!,#REF!,2,FALSE)</f>
        <v>#REF!</v>
      </c>
      <c r="E9" s="595">
        <v>6.5</v>
      </c>
      <c r="F9" s="18" t="e">
        <f>VLOOKUP(#REF!,#REF!,2,FALSE)</f>
        <v>#REF!</v>
      </c>
      <c r="G9" s="595">
        <v>10</v>
      </c>
      <c r="H9" s="595">
        <v>3</v>
      </c>
      <c r="I9" s="595">
        <v>2</v>
      </c>
      <c r="J9" s="595">
        <v>4</v>
      </c>
      <c r="K9" s="533" t="s">
        <v>119</v>
      </c>
      <c r="L9" s="193" t="e">
        <f>IF(B9=$B$39,1,0)</f>
        <v>#REF!</v>
      </c>
      <c r="M9" s="5">
        <v>1</v>
      </c>
      <c r="N9" s="5">
        <v>0</v>
      </c>
      <c r="P9" s="696">
        <f t="shared" ref="P9:P26" si="0">I9+H9+J9</f>
        <v>9</v>
      </c>
    </row>
    <row r="10" spans="1:16" s="534" customFormat="1" ht="28.5">
      <c r="A10" s="537" t="e">
        <f>#REF!</f>
        <v>#REF!</v>
      </c>
      <c r="B10" s="609" t="s">
        <v>435</v>
      </c>
      <c r="C10" s="698" t="s">
        <v>261</v>
      </c>
      <c r="D10" s="565" t="e">
        <f>VLOOKUP(#REF!,#REF!,2,FALSE)</f>
        <v>#REF!</v>
      </c>
      <c r="E10" s="540">
        <v>5.2</v>
      </c>
      <c r="F10" s="538" t="e">
        <f>VLOOKUP(#REF!,#REF!,2,FALSE)</f>
        <v>#REF!</v>
      </c>
      <c r="G10" s="540">
        <v>7.8879999999999999</v>
      </c>
      <c r="H10" s="540">
        <v>0</v>
      </c>
      <c r="I10" s="540">
        <v>0</v>
      </c>
      <c r="J10" s="540">
        <v>0</v>
      </c>
      <c r="K10" s="533" t="s">
        <v>120</v>
      </c>
      <c r="L10" s="533" t="e">
        <f>IF(B10=$B$39,1,0)</f>
        <v>#REF!</v>
      </c>
      <c r="M10" s="534">
        <v>1</v>
      </c>
      <c r="N10" s="534">
        <v>0</v>
      </c>
      <c r="P10" s="696">
        <f t="shared" si="0"/>
        <v>0</v>
      </c>
    </row>
    <row r="11" spans="1:16" s="534" customFormat="1" ht="45">
      <c r="A11" s="537">
        <v>4</v>
      </c>
      <c r="B11" s="538"/>
      <c r="C11" s="698" t="s">
        <v>436</v>
      </c>
      <c r="D11" s="565" t="s">
        <v>303</v>
      </c>
      <c r="E11" s="540">
        <v>1.4</v>
      </c>
      <c r="F11" s="538" t="s">
        <v>272</v>
      </c>
      <c r="G11" s="540">
        <v>2</v>
      </c>
      <c r="H11" s="540">
        <v>1.0740000000000001</v>
      </c>
      <c r="I11" s="540">
        <v>0</v>
      </c>
      <c r="J11" s="540">
        <v>0</v>
      </c>
      <c r="K11" s="533" t="s">
        <v>120</v>
      </c>
      <c r="L11" s="533">
        <v>0</v>
      </c>
      <c r="M11" s="534">
        <v>1</v>
      </c>
      <c r="N11" s="534">
        <v>0</v>
      </c>
      <c r="P11" s="696">
        <f t="shared" si="0"/>
        <v>1.0740000000000001</v>
      </c>
    </row>
    <row r="12" spans="1:16" s="534" customFormat="1" ht="57">
      <c r="A12" s="537">
        <v>5</v>
      </c>
      <c r="B12" s="538"/>
      <c r="C12" s="698" t="s">
        <v>437</v>
      </c>
      <c r="D12" s="565" t="s">
        <v>303</v>
      </c>
      <c r="E12" s="540">
        <v>3.4</v>
      </c>
      <c r="F12" s="609" t="s">
        <v>286</v>
      </c>
      <c r="G12" s="540">
        <v>3.4</v>
      </c>
      <c r="H12" s="540">
        <v>1.3</v>
      </c>
      <c r="I12" s="540">
        <v>1.024</v>
      </c>
      <c r="J12" s="540">
        <v>0</v>
      </c>
      <c r="K12" s="533" t="s">
        <v>120</v>
      </c>
      <c r="L12" s="533">
        <v>0</v>
      </c>
      <c r="M12" s="534">
        <v>1</v>
      </c>
      <c r="N12" s="534">
        <v>0</v>
      </c>
      <c r="P12" s="696">
        <f t="shared" si="0"/>
        <v>2.3239999999999998</v>
      </c>
    </row>
    <row r="13" spans="1:16" s="534" customFormat="1" ht="45">
      <c r="A13" s="537">
        <v>6</v>
      </c>
      <c r="B13" s="609" t="s">
        <v>438</v>
      </c>
      <c r="C13" s="1752" t="s">
        <v>439</v>
      </c>
      <c r="D13" s="565" t="s">
        <v>303</v>
      </c>
      <c r="E13" s="540">
        <v>6.9</v>
      </c>
      <c r="F13" s="538" t="s">
        <v>272</v>
      </c>
      <c r="G13" s="540">
        <v>10.615</v>
      </c>
      <c r="H13" s="540">
        <v>0</v>
      </c>
      <c r="I13" s="540">
        <v>0</v>
      </c>
      <c r="J13" s="540">
        <v>0</v>
      </c>
      <c r="K13" s="1737" t="s">
        <v>306</v>
      </c>
      <c r="L13" s="533">
        <v>0</v>
      </c>
      <c r="M13" s="534">
        <v>1</v>
      </c>
      <c r="N13" s="534">
        <v>0</v>
      </c>
      <c r="P13" s="696">
        <f t="shared" si="0"/>
        <v>0</v>
      </c>
    </row>
    <row r="14" spans="1:16" s="534" customFormat="1" ht="45">
      <c r="A14" s="537">
        <v>7</v>
      </c>
      <c r="B14" s="609" t="s">
        <v>479</v>
      </c>
      <c r="C14" s="1753"/>
      <c r="D14" s="565" t="s">
        <v>303</v>
      </c>
      <c r="E14" s="540">
        <v>0</v>
      </c>
      <c r="F14" s="538" t="s">
        <v>453</v>
      </c>
      <c r="G14" s="540">
        <v>9.1950000000000003</v>
      </c>
      <c r="H14" s="540">
        <v>0</v>
      </c>
      <c r="I14" s="540">
        <v>0</v>
      </c>
      <c r="J14" s="540">
        <v>0</v>
      </c>
      <c r="K14" s="1738"/>
      <c r="L14" s="533">
        <v>0</v>
      </c>
      <c r="M14" s="534">
        <v>1</v>
      </c>
      <c r="N14" s="534">
        <v>0</v>
      </c>
      <c r="P14" s="696">
        <f t="shared" si="0"/>
        <v>0</v>
      </c>
    </row>
    <row r="15" spans="1:16" s="534" customFormat="1" ht="45">
      <c r="A15" s="537">
        <v>8</v>
      </c>
      <c r="B15" s="538"/>
      <c r="C15" s="698" t="s">
        <v>483</v>
      </c>
      <c r="D15" s="565" t="s">
        <v>303</v>
      </c>
      <c r="E15" s="540">
        <v>0</v>
      </c>
      <c r="F15" s="538" t="s">
        <v>453</v>
      </c>
      <c r="G15" s="540">
        <v>3</v>
      </c>
      <c r="H15" s="540">
        <v>5.8000000000000003E-2</v>
      </c>
      <c r="I15" s="540">
        <v>0</v>
      </c>
      <c r="J15" s="540">
        <v>0</v>
      </c>
      <c r="K15" s="533" t="s">
        <v>306</v>
      </c>
      <c r="L15" s="533">
        <v>0</v>
      </c>
      <c r="M15" s="534">
        <v>1</v>
      </c>
      <c r="N15" s="534">
        <v>0</v>
      </c>
      <c r="P15" s="696">
        <f>I15+H15+J15</f>
        <v>5.8000000000000003E-2</v>
      </c>
    </row>
    <row r="16" spans="1:16" s="534" customFormat="1" ht="45">
      <c r="A16" s="537">
        <v>9</v>
      </c>
      <c r="B16" s="538"/>
      <c r="C16" s="698" t="s">
        <v>441</v>
      </c>
      <c r="D16" s="565" t="s">
        <v>303</v>
      </c>
      <c r="E16" s="540">
        <v>2.1</v>
      </c>
      <c r="F16" s="538" t="s">
        <v>272</v>
      </c>
      <c r="G16" s="540">
        <v>3.2</v>
      </c>
      <c r="H16" s="540">
        <v>1.1659999999999999</v>
      </c>
      <c r="I16" s="540">
        <v>1.284</v>
      </c>
      <c r="J16" s="540">
        <v>0.66</v>
      </c>
      <c r="K16" s="533" t="s">
        <v>442</v>
      </c>
      <c r="L16" s="533">
        <v>0</v>
      </c>
      <c r="M16" s="534">
        <v>1</v>
      </c>
      <c r="N16" s="534">
        <v>0</v>
      </c>
      <c r="P16" s="696">
        <f t="shared" si="0"/>
        <v>3.1100000000000003</v>
      </c>
    </row>
    <row r="17" spans="1:16" s="534" customFormat="1" ht="45">
      <c r="A17" s="537">
        <v>10</v>
      </c>
      <c r="B17" s="538"/>
      <c r="C17" s="698" t="s">
        <v>444</v>
      </c>
      <c r="D17" s="565" t="s">
        <v>303</v>
      </c>
      <c r="E17" s="540">
        <v>10.1</v>
      </c>
      <c r="F17" s="609" t="s">
        <v>272</v>
      </c>
      <c r="G17" s="540">
        <v>16</v>
      </c>
      <c r="H17" s="540">
        <v>5.0430000000000001</v>
      </c>
      <c r="I17" s="540">
        <v>7.18</v>
      </c>
      <c r="J17" s="540">
        <v>3.319</v>
      </c>
      <c r="K17" s="593" t="s">
        <v>445</v>
      </c>
      <c r="L17" s="533">
        <v>0</v>
      </c>
      <c r="M17" s="534">
        <v>1</v>
      </c>
      <c r="N17" s="534">
        <v>0</v>
      </c>
      <c r="P17" s="696">
        <f t="shared" si="0"/>
        <v>15.541999999999998</v>
      </c>
    </row>
    <row r="18" spans="1:16" s="534" customFormat="1" ht="45">
      <c r="A18" s="537">
        <v>11</v>
      </c>
      <c r="B18" s="538"/>
      <c r="C18" s="698" t="s">
        <v>447</v>
      </c>
      <c r="D18" s="565" t="s">
        <v>303</v>
      </c>
      <c r="E18" s="540">
        <v>3.9</v>
      </c>
      <c r="F18" s="609" t="s">
        <v>272</v>
      </c>
      <c r="G18" s="540">
        <v>13</v>
      </c>
      <c r="H18" s="540">
        <v>3.661</v>
      </c>
      <c r="I18" s="540">
        <v>2.992</v>
      </c>
      <c r="J18" s="540">
        <v>0.89800000000000002</v>
      </c>
      <c r="K18" s="593" t="s">
        <v>445</v>
      </c>
      <c r="L18" s="533">
        <v>0</v>
      </c>
      <c r="M18" s="534">
        <v>1</v>
      </c>
      <c r="N18" s="534">
        <v>0</v>
      </c>
      <c r="P18" s="696">
        <f t="shared" si="0"/>
        <v>7.5510000000000002</v>
      </c>
    </row>
    <row r="19" spans="1:16" s="534" customFormat="1" ht="57">
      <c r="A19" s="537">
        <v>12</v>
      </c>
      <c r="B19" s="538"/>
      <c r="C19" s="698" t="s">
        <v>448</v>
      </c>
      <c r="D19" s="565" t="s">
        <v>303</v>
      </c>
      <c r="E19" s="540">
        <v>11.85</v>
      </c>
      <c r="F19" s="609" t="s">
        <v>286</v>
      </c>
      <c r="G19" s="540">
        <v>11.85</v>
      </c>
      <c r="H19" s="540">
        <v>5.98</v>
      </c>
      <c r="I19" s="540">
        <v>4.09</v>
      </c>
      <c r="J19" s="540">
        <v>1.78</v>
      </c>
      <c r="K19" s="593" t="s">
        <v>445</v>
      </c>
      <c r="L19" s="533">
        <v>0</v>
      </c>
      <c r="M19" s="534">
        <v>1</v>
      </c>
      <c r="N19" s="534">
        <v>0</v>
      </c>
      <c r="P19" s="696">
        <f t="shared" si="0"/>
        <v>11.85</v>
      </c>
    </row>
    <row r="20" spans="1:16" s="534" customFormat="1" ht="45">
      <c r="A20" s="537">
        <v>13</v>
      </c>
      <c r="B20" s="538"/>
      <c r="C20" s="698" t="s">
        <v>450</v>
      </c>
      <c r="D20" s="565" t="s">
        <v>303</v>
      </c>
      <c r="E20" s="540">
        <v>11.7</v>
      </c>
      <c r="F20" s="609" t="s">
        <v>272</v>
      </c>
      <c r="G20" s="540">
        <v>18</v>
      </c>
      <c r="H20" s="540">
        <v>5.3120000000000003</v>
      </c>
      <c r="I20" s="540">
        <v>5</v>
      </c>
      <c r="J20" s="540">
        <v>5</v>
      </c>
      <c r="K20" s="593" t="s">
        <v>121</v>
      </c>
      <c r="L20" s="533">
        <v>0</v>
      </c>
      <c r="M20" s="534">
        <v>1</v>
      </c>
      <c r="N20" s="534">
        <v>0</v>
      </c>
      <c r="P20" s="696">
        <f t="shared" si="0"/>
        <v>15.312000000000001</v>
      </c>
    </row>
    <row r="21" spans="1:16" s="534" customFormat="1" ht="45">
      <c r="A21" s="537">
        <v>14</v>
      </c>
      <c r="B21" s="609" t="s">
        <v>454</v>
      </c>
      <c r="C21" s="698" t="s">
        <v>455</v>
      </c>
      <c r="D21" s="565" t="s">
        <v>303</v>
      </c>
      <c r="E21" s="540">
        <v>6.7</v>
      </c>
      <c r="F21" s="609" t="s">
        <v>272</v>
      </c>
      <c r="G21" s="540">
        <v>13</v>
      </c>
      <c r="H21" s="540">
        <v>0.43</v>
      </c>
      <c r="I21" s="540">
        <v>0</v>
      </c>
      <c r="J21" s="540">
        <v>0</v>
      </c>
      <c r="K21" s="593" t="s">
        <v>305</v>
      </c>
      <c r="L21" s="533">
        <v>0</v>
      </c>
      <c r="M21" s="534">
        <v>1</v>
      </c>
      <c r="N21" s="534">
        <v>0</v>
      </c>
      <c r="P21" s="696">
        <f t="shared" si="0"/>
        <v>0.43</v>
      </c>
    </row>
    <row r="22" spans="1:16" s="534" customFormat="1" ht="57">
      <c r="A22" s="537">
        <v>15</v>
      </c>
      <c r="B22" s="609" t="s">
        <v>456</v>
      </c>
      <c r="C22" s="698" t="s">
        <v>457</v>
      </c>
      <c r="D22" s="565" t="s">
        <v>303</v>
      </c>
      <c r="E22" s="540">
        <v>6.6</v>
      </c>
      <c r="F22" s="609" t="s">
        <v>272</v>
      </c>
      <c r="G22" s="540">
        <v>10</v>
      </c>
      <c r="H22" s="540">
        <v>4.1189999999999998</v>
      </c>
      <c r="I22" s="540">
        <v>0.46100000000000002</v>
      </c>
      <c r="J22" s="540">
        <v>0</v>
      </c>
      <c r="K22" s="593" t="s">
        <v>305</v>
      </c>
      <c r="L22" s="533">
        <v>0</v>
      </c>
      <c r="M22" s="534">
        <v>1</v>
      </c>
      <c r="N22" s="534">
        <v>0</v>
      </c>
      <c r="P22" s="696">
        <f t="shared" si="0"/>
        <v>4.58</v>
      </c>
    </row>
    <row r="23" spans="1:16" s="534" customFormat="1" ht="60">
      <c r="A23" s="537">
        <v>16</v>
      </c>
      <c r="B23" s="538"/>
      <c r="C23" s="698" t="s">
        <v>458</v>
      </c>
      <c r="D23" s="565" t="s">
        <v>631</v>
      </c>
      <c r="E23" s="540">
        <v>6.25</v>
      </c>
      <c r="F23" s="609" t="s">
        <v>286</v>
      </c>
      <c r="G23" s="540">
        <v>6.25</v>
      </c>
      <c r="H23" s="540">
        <v>0.442</v>
      </c>
      <c r="I23" s="540">
        <v>0</v>
      </c>
      <c r="J23" s="540">
        <v>0</v>
      </c>
      <c r="K23" s="593" t="s">
        <v>305</v>
      </c>
      <c r="L23" s="533">
        <v>0</v>
      </c>
      <c r="M23" s="534">
        <v>1</v>
      </c>
      <c r="N23" s="534">
        <v>0</v>
      </c>
      <c r="P23" s="696">
        <f t="shared" si="0"/>
        <v>0.442</v>
      </c>
    </row>
    <row r="24" spans="1:16" s="534" customFormat="1" ht="45">
      <c r="A24" s="537">
        <v>17</v>
      </c>
      <c r="B24" s="538"/>
      <c r="C24" s="698" t="s">
        <v>459</v>
      </c>
      <c r="D24" s="565" t="s">
        <v>303</v>
      </c>
      <c r="E24" s="540">
        <v>27.9</v>
      </c>
      <c r="F24" s="609" t="s">
        <v>286</v>
      </c>
      <c r="G24" s="540">
        <v>27.9</v>
      </c>
      <c r="H24" s="540">
        <v>3.9369999999999998</v>
      </c>
      <c r="I24" s="540">
        <v>7</v>
      </c>
      <c r="J24" s="540">
        <v>7</v>
      </c>
      <c r="K24" s="593" t="s">
        <v>305</v>
      </c>
      <c r="L24" s="533">
        <v>0</v>
      </c>
      <c r="M24" s="534">
        <v>1</v>
      </c>
      <c r="N24" s="534">
        <v>0</v>
      </c>
      <c r="P24" s="696">
        <f t="shared" si="0"/>
        <v>17.936999999999998</v>
      </c>
    </row>
    <row r="25" spans="1:16" s="534" customFormat="1" ht="71.25">
      <c r="A25" s="537">
        <v>18</v>
      </c>
      <c r="B25" s="538"/>
      <c r="C25" s="698" t="s">
        <v>462</v>
      </c>
      <c r="D25" s="565" t="s">
        <v>631</v>
      </c>
      <c r="E25" s="540">
        <v>10</v>
      </c>
      <c r="F25" s="609" t="s">
        <v>286</v>
      </c>
      <c r="G25" s="540">
        <v>10</v>
      </c>
      <c r="H25" s="540">
        <v>3.9580000000000002</v>
      </c>
      <c r="I25" s="540">
        <v>2.6179999999999999</v>
      </c>
      <c r="J25" s="540">
        <v>0.43099999999999999</v>
      </c>
      <c r="K25" s="593" t="s">
        <v>305</v>
      </c>
      <c r="L25" s="533">
        <v>0</v>
      </c>
      <c r="M25" s="534">
        <v>1</v>
      </c>
      <c r="N25" s="534">
        <v>0</v>
      </c>
      <c r="P25" s="696">
        <f t="shared" si="0"/>
        <v>7.0070000000000006</v>
      </c>
    </row>
    <row r="26" spans="1:16" s="534" customFormat="1" ht="57">
      <c r="A26" s="537">
        <v>19</v>
      </c>
      <c r="B26" s="538"/>
      <c r="C26" s="698" t="s">
        <v>460</v>
      </c>
      <c r="D26" s="565" t="s">
        <v>303</v>
      </c>
      <c r="E26" s="540">
        <v>5</v>
      </c>
      <c r="F26" s="609" t="s">
        <v>286</v>
      </c>
      <c r="G26" s="540">
        <v>5</v>
      </c>
      <c r="H26" s="540">
        <v>0.94499999999999995</v>
      </c>
      <c r="I26" s="540">
        <v>0.5</v>
      </c>
      <c r="J26" s="540">
        <v>0</v>
      </c>
      <c r="K26" s="593" t="s">
        <v>305</v>
      </c>
      <c r="L26" s="533">
        <v>0</v>
      </c>
      <c r="M26" s="534">
        <v>1</v>
      </c>
      <c r="N26" s="534">
        <v>0</v>
      </c>
      <c r="P26" s="696">
        <f t="shared" si="0"/>
        <v>1.4449999999999998</v>
      </c>
    </row>
    <row r="27" spans="1:16" s="534" customFormat="1">
      <c r="A27" s="537"/>
      <c r="B27" s="538"/>
      <c r="C27" s="572"/>
      <c r="D27" s="565"/>
      <c r="E27" s="602"/>
      <c r="F27" s="594"/>
      <c r="G27" s="656"/>
      <c r="H27" s="594"/>
      <c r="I27" s="594"/>
      <c r="J27" s="656"/>
      <c r="K27" s="593"/>
      <c r="L27" s="193"/>
      <c r="M27" s="5"/>
      <c r="N27" s="5"/>
      <c r="O27" s="5"/>
      <c r="P27" s="696"/>
    </row>
    <row r="28" spans="1:16">
      <c r="A28" s="1750" t="e">
        <f>VLOOKUP(#REF!,#REF!,2,FALSE)</f>
        <v>#REF!</v>
      </c>
      <c r="B28" s="1751"/>
      <c r="C28" s="1751"/>
      <c r="D28" s="707"/>
      <c r="E28" s="697"/>
      <c r="F28" s="707"/>
      <c r="G28" s="697">
        <f>SUM(G8:G27)</f>
        <v>185.41900000000001</v>
      </c>
      <c r="H28" s="697">
        <f>SUM(H8:H27)</f>
        <v>42.316000000000003</v>
      </c>
      <c r="I28" s="697">
        <f>SUM(I8:I27)</f>
        <v>34.738999999999997</v>
      </c>
      <c r="J28" s="697">
        <f>SUM(J8:J27)</f>
        <v>23.088000000000001</v>
      </c>
      <c r="K28" s="597"/>
      <c r="L28" s="193" t="e">
        <f>IF(B28=$B$39,1,0)</f>
        <v>#REF!</v>
      </c>
      <c r="P28" s="696"/>
    </row>
    <row r="29" spans="1:16">
      <c r="A29" s="1750" t="e">
        <f>VLOOKUP(#REF!,#REF!,2,FALSE)</f>
        <v>#REF!</v>
      </c>
      <c r="B29" s="1751"/>
      <c r="C29" s="1751"/>
      <c r="D29" s="594"/>
      <c r="E29" s="595"/>
      <c r="F29" s="594"/>
      <c r="G29" s="595"/>
      <c r="H29" s="595"/>
      <c r="I29" s="595"/>
      <c r="J29" s="595"/>
      <c r="K29" s="193"/>
      <c r="L29" s="193" t="e">
        <f>IF(B29=$B$39,1,0)</f>
        <v>#REF!</v>
      </c>
      <c r="P29" s="696"/>
    </row>
    <row r="30" spans="1:16" s="534" customFormat="1" ht="85.5">
      <c r="A30" s="537">
        <v>1</v>
      </c>
      <c r="B30" s="538"/>
      <c r="C30" s="698" t="s">
        <v>461</v>
      </c>
      <c r="D30" s="565" t="s">
        <v>303</v>
      </c>
      <c r="E30" s="540">
        <v>10</v>
      </c>
      <c r="F30" s="609" t="s">
        <v>286</v>
      </c>
      <c r="G30" s="540">
        <v>10</v>
      </c>
      <c r="H30" s="540">
        <v>0</v>
      </c>
      <c r="I30" s="540">
        <v>0.5</v>
      </c>
      <c r="J30" s="540">
        <v>2</v>
      </c>
      <c r="K30" s="593" t="s">
        <v>305</v>
      </c>
      <c r="L30" s="533">
        <v>0</v>
      </c>
      <c r="M30" s="534">
        <v>1</v>
      </c>
      <c r="N30" s="534">
        <v>0</v>
      </c>
      <c r="P30" s="696">
        <f>I30+H30+J30</f>
        <v>2.5</v>
      </c>
    </row>
    <row r="31" spans="1:16" ht="45">
      <c r="A31" s="249">
        <v>2</v>
      </c>
      <c r="B31" s="18"/>
      <c r="C31" s="102" t="s">
        <v>434</v>
      </c>
      <c r="D31" s="594" t="s">
        <v>303</v>
      </c>
      <c r="E31" s="595">
        <v>0</v>
      </c>
      <c r="F31" s="18" t="s">
        <v>453</v>
      </c>
      <c r="G31" s="595">
        <v>15</v>
      </c>
      <c r="H31" s="595">
        <v>0</v>
      </c>
      <c r="I31" s="595">
        <v>3</v>
      </c>
      <c r="J31" s="595">
        <v>3</v>
      </c>
      <c r="K31" s="193" t="s">
        <v>119</v>
      </c>
      <c r="L31" s="193" t="e">
        <f>IF(B31=$B$39,1,0)</f>
        <v>#REF!</v>
      </c>
      <c r="M31" s="5">
        <v>0</v>
      </c>
      <c r="N31" s="5">
        <v>1</v>
      </c>
      <c r="P31" s="696">
        <f t="shared" ref="P31:P36" si="1">I31+H31+J31</f>
        <v>6</v>
      </c>
    </row>
    <row r="32" spans="1:16" ht="45">
      <c r="A32" s="249">
        <v>3</v>
      </c>
      <c r="B32" s="18"/>
      <c r="C32" s="102" t="s">
        <v>440</v>
      </c>
      <c r="D32" s="594" t="s">
        <v>303</v>
      </c>
      <c r="E32" s="595">
        <v>15</v>
      </c>
      <c r="F32" s="80" t="s">
        <v>286</v>
      </c>
      <c r="G32" s="595">
        <v>15</v>
      </c>
      <c r="H32" s="595">
        <v>1.5</v>
      </c>
      <c r="I32" s="595">
        <v>1.5</v>
      </c>
      <c r="J32" s="595">
        <v>2.6930000000000001</v>
      </c>
      <c r="K32" s="193" t="s">
        <v>306</v>
      </c>
      <c r="L32" s="193">
        <v>0</v>
      </c>
      <c r="M32" s="5">
        <v>0</v>
      </c>
      <c r="N32" s="5">
        <v>1</v>
      </c>
      <c r="P32" s="696">
        <f t="shared" si="1"/>
        <v>5.6929999999999996</v>
      </c>
    </row>
    <row r="33" spans="1:16" ht="45">
      <c r="A33" s="249">
        <v>4</v>
      </c>
      <c r="B33" s="18"/>
      <c r="C33" s="698" t="s">
        <v>443</v>
      </c>
      <c r="D33" s="565" t="s">
        <v>303</v>
      </c>
      <c r="E33" s="540">
        <v>2</v>
      </c>
      <c r="F33" s="609" t="s">
        <v>286</v>
      </c>
      <c r="G33" s="540">
        <v>2</v>
      </c>
      <c r="H33" s="540">
        <v>0</v>
      </c>
      <c r="I33" s="540">
        <v>0.5</v>
      </c>
      <c r="J33" s="540">
        <v>0.5</v>
      </c>
      <c r="K33" s="533" t="s">
        <v>442</v>
      </c>
      <c r="L33" s="193">
        <v>0</v>
      </c>
      <c r="M33" s="5">
        <v>0</v>
      </c>
      <c r="N33" s="5">
        <v>1</v>
      </c>
      <c r="P33" s="696">
        <f t="shared" si="1"/>
        <v>1</v>
      </c>
    </row>
    <row r="34" spans="1:16" ht="45">
      <c r="A34" s="249">
        <v>5</v>
      </c>
      <c r="B34" s="18"/>
      <c r="C34" s="698" t="s">
        <v>446</v>
      </c>
      <c r="D34" s="565" t="s">
        <v>303</v>
      </c>
      <c r="E34" s="540">
        <v>10</v>
      </c>
      <c r="F34" s="609" t="s">
        <v>286</v>
      </c>
      <c r="G34" s="540">
        <v>10</v>
      </c>
      <c r="H34" s="540">
        <v>0</v>
      </c>
      <c r="I34" s="540">
        <v>2</v>
      </c>
      <c r="J34" s="540">
        <v>5</v>
      </c>
      <c r="K34" s="533" t="s">
        <v>442</v>
      </c>
      <c r="L34" s="193">
        <v>0</v>
      </c>
      <c r="M34" s="5">
        <v>0</v>
      </c>
      <c r="N34" s="5">
        <v>1</v>
      </c>
      <c r="P34" s="696">
        <f t="shared" si="1"/>
        <v>7</v>
      </c>
    </row>
    <row r="35" spans="1:16" ht="45">
      <c r="A35" s="249">
        <v>6</v>
      </c>
      <c r="B35" s="18"/>
      <c r="C35" s="698" t="s">
        <v>449</v>
      </c>
      <c r="D35" s="565" t="s">
        <v>303</v>
      </c>
      <c r="E35" s="540">
        <v>0</v>
      </c>
      <c r="F35" s="609" t="s">
        <v>453</v>
      </c>
      <c r="G35" s="540">
        <v>20</v>
      </c>
      <c r="H35" s="540">
        <v>0</v>
      </c>
      <c r="I35" s="540">
        <v>5</v>
      </c>
      <c r="J35" s="540">
        <v>8</v>
      </c>
      <c r="K35" s="593" t="s">
        <v>445</v>
      </c>
      <c r="L35" s="193">
        <v>0</v>
      </c>
      <c r="M35" s="5">
        <v>0</v>
      </c>
      <c r="N35" s="5">
        <v>1</v>
      </c>
      <c r="P35" s="696">
        <f t="shared" si="1"/>
        <v>13</v>
      </c>
    </row>
    <row r="36" spans="1:16" ht="71.25">
      <c r="A36" s="249">
        <v>7</v>
      </c>
      <c r="B36" s="18"/>
      <c r="C36" s="698" t="s">
        <v>329</v>
      </c>
      <c r="D36" s="565" t="s">
        <v>303</v>
      </c>
      <c r="E36" s="540">
        <v>0</v>
      </c>
      <c r="F36" s="609" t="s">
        <v>453</v>
      </c>
      <c r="G36" s="540">
        <v>15</v>
      </c>
      <c r="H36" s="540">
        <v>0</v>
      </c>
      <c r="I36" s="540">
        <v>2</v>
      </c>
      <c r="J36" s="540">
        <v>0.8</v>
      </c>
      <c r="K36" s="846" t="s">
        <v>121</v>
      </c>
      <c r="L36" s="193">
        <v>0</v>
      </c>
      <c r="M36" s="5">
        <v>0</v>
      </c>
      <c r="N36" s="5">
        <v>1</v>
      </c>
      <c r="P36" s="696">
        <f t="shared" si="1"/>
        <v>2.8</v>
      </c>
    </row>
    <row r="37" spans="1:16">
      <c r="A37" s="249"/>
      <c r="B37" s="33"/>
      <c r="C37" s="33"/>
      <c r="D37" s="594"/>
      <c r="E37" s="595"/>
      <c r="F37" s="18"/>
      <c r="G37" s="595"/>
      <c r="H37" s="595"/>
      <c r="I37" s="595"/>
      <c r="J37" s="595"/>
      <c r="K37" s="193"/>
      <c r="L37" s="193" t="e">
        <f>IF(B37=$B$39,1,0)</f>
        <v>#REF!</v>
      </c>
    </row>
    <row r="38" spans="1:16" ht="15.75" thickBot="1">
      <c r="A38" s="1714" t="e">
        <f>VLOOKUP(#REF!,#REF!,2,FALSE)</f>
        <v>#REF!</v>
      </c>
      <c r="B38" s="1715"/>
      <c r="C38" s="1715"/>
      <c r="D38" s="603"/>
      <c r="E38" s="604"/>
      <c r="F38" s="603"/>
      <c r="G38" s="604">
        <f>SUM(G30:G37)</f>
        <v>87</v>
      </c>
      <c r="H38" s="604">
        <f>SUM(H30:H37)</f>
        <v>1.5</v>
      </c>
      <c r="I38" s="604">
        <f>SUM(I30:I37)</f>
        <v>14.5</v>
      </c>
      <c r="J38" s="604">
        <f>SUM(J30:J37)</f>
        <v>21.992999999999999</v>
      </c>
      <c r="K38" s="193"/>
      <c r="L38" s="193" t="e">
        <f>IF(B38=$B$39,1,0)</f>
        <v>#REF!</v>
      </c>
    </row>
    <row r="39" spans="1:16" ht="33.75" customHeight="1" thickBot="1">
      <c r="A39" s="727"/>
      <c r="B39" s="728" t="e">
        <f>VLOOKUP(#REF!,#REF!,2,FALSE)</f>
        <v>#REF!</v>
      </c>
      <c r="C39" s="729" t="e">
        <f>A6</f>
        <v>#REF!</v>
      </c>
      <c r="D39" s="730"/>
      <c r="E39" s="730"/>
      <c r="F39" s="731"/>
      <c r="G39" s="730">
        <f>G38+G28</f>
        <v>272.41899999999998</v>
      </c>
      <c r="H39" s="730">
        <f>H38+H28</f>
        <v>43.816000000000003</v>
      </c>
      <c r="I39" s="730">
        <f>I38+I28</f>
        <v>49.238999999999997</v>
      </c>
      <c r="J39" s="730">
        <f>J38+J28</f>
        <v>45.081000000000003</v>
      </c>
      <c r="K39" s="193"/>
      <c r="L39" s="193" t="e">
        <f>IF(B39=$B$39,1,0)</f>
        <v>#REF!</v>
      </c>
    </row>
    <row r="40" spans="1:16" ht="15.75" thickBot="1">
      <c r="A40" s="305"/>
      <c r="B40" s="27"/>
      <c r="C40" s="39"/>
      <c r="D40" s="29"/>
      <c r="E40" s="30"/>
      <c r="F40" s="27"/>
      <c r="G40" s="30"/>
      <c r="H40" s="30"/>
      <c r="I40" s="30"/>
      <c r="J40" s="30"/>
      <c r="K40" s="193"/>
      <c r="L40" s="193" t="e">
        <f>IF(B40=$B$39,1,0)</f>
        <v>#REF!</v>
      </c>
    </row>
    <row r="41" spans="1:16" ht="19.5" thickBot="1">
      <c r="A41" s="1697" t="s">
        <v>632</v>
      </c>
      <c r="B41" s="1698"/>
      <c r="C41" s="1699"/>
      <c r="D41" s="270"/>
      <c r="E41" s="271"/>
      <c r="F41" s="321"/>
      <c r="G41" s="322">
        <f>G62</f>
        <v>614.37</v>
      </c>
      <c r="H41" s="322">
        <f>H62</f>
        <v>122.73699999999999</v>
      </c>
      <c r="I41" s="322">
        <f>I62</f>
        <v>179.12</v>
      </c>
      <c r="J41" s="322" t="e">
        <f>J62</f>
        <v>#REF!</v>
      </c>
      <c r="K41" s="193"/>
      <c r="L41" s="193"/>
    </row>
    <row r="42" spans="1:16">
      <c r="A42" s="1693" t="e">
        <f>VLOOKUP(#REF!,#REF!,2,FALSE)</f>
        <v>#REF!</v>
      </c>
      <c r="B42" s="1694"/>
      <c r="C42" s="1694"/>
      <c r="D42" s="587"/>
      <c r="E42" s="588"/>
      <c r="F42" s="589"/>
      <c r="G42" s="590"/>
      <c r="H42" s="590"/>
      <c r="I42" s="590"/>
      <c r="J42" s="590"/>
      <c r="K42" s="193"/>
      <c r="L42" s="193" t="e">
        <f>IF(B42=$B$39,1,0)</f>
        <v>#REF!</v>
      </c>
    </row>
    <row r="43" spans="1:16" ht="71.25">
      <c r="A43" s="249">
        <v>1</v>
      </c>
      <c r="B43" s="18"/>
      <c r="C43" s="700" t="s">
        <v>466</v>
      </c>
      <c r="D43" s="594" t="s">
        <v>464</v>
      </c>
      <c r="E43" s="595">
        <v>54.77</v>
      </c>
      <c r="F43" s="594" t="s">
        <v>286</v>
      </c>
      <c r="G43" s="595">
        <v>54.77</v>
      </c>
      <c r="H43" s="595">
        <v>12</v>
      </c>
      <c r="I43" s="595">
        <v>28.731000000000002</v>
      </c>
      <c r="J43" s="595">
        <v>0</v>
      </c>
      <c r="K43" s="193" t="s">
        <v>121</v>
      </c>
      <c r="L43" s="193" t="e">
        <f>IF(B43=$B$39,1,0)</f>
        <v>#REF!</v>
      </c>
      <c r="M43" s="5">
        <v>1</v>
      </c>
      <c r="N43" s="5">
        <v>0</v>
      </c>
      <c r="P43" s="17">
        <f t="shared" ref="P43:P52" si="2">I43+H43+J43</f>
        <v>40.731000000000002</v>
      </c>
    </row>
    <row r="44" spans="1:16" s="534" customFormat="1" ht="45">
      <c r="A44" s="537">
        <v>2</v>
      </c>
      <c r="B44" s="609" t="s">
        <v>538</v>
      </c>
      <c r="C44" s="701" t="s">
        <v>467</v>
      </c>
      <c r="D44" s="565" t="e">
        <f>VLOOKUP(#REF!,#REF!,2,FALSE)</f>
        <v>#REF!</v>
      </c>
      <c r="E44" s="540">
        <v>122</v>
      </c>
      <c r="F44" s="609" t="s">
        <v>286</v>
      </c>
      <c r="G44" s="540">
        <v>122</v>
      </c>
      <c r="H44" s="549">
        <v>35</v>
      </c>
      <c r="I44" s="549">
        <v>64.751999999999995</v>
      </c>
      <c r="J44" s="540" t="e">
        <f>#REF!</f>
        <v>#REF!</v>
      </c>
      <c r="K44" s="193" t="s">
        <v>121</v>
      </c>
      <c r="L44" s="533" t="e">
        <f>IF(B44=$B$39,1,0)</f>
        <v>#REF!</v>
      </c>
      <c r="M44" s="534">
        <v>1</v>
      </c>
      <c r="N44" s="534">
        <v>0</v>
      </c>
      <c r="P44" s="17" t="e">
        <f t="shared" si="2"/>
        <v>#REF!</v>
      </c>
    </row>
    <row r="45" spans="1:16" ht="45">
      <c r="A45" s="249">
        <v>3</v>
      </c>
      <c r="B45" s="80"/>
      <c r="C45" s="702" t="s">
        <v>468</v>
      </c>
      <c r="D45" s="594" t="e">
        <f>VLOOKUP(#REF!,#REF!,2,FALSE)</f>
        <v>#REF!</v>
      </c>
      <c r="E45" s="595">
        <v>6</v>
      </c>
      <c r="F45" s="609" t="s">
        <v>286</v>
      </c>
      <c r="G45" s="595">
        <v>6</v>
      </c>
      <c r="H45" s="595">
        <v>1</v>
      </c>
      <c r="I45" s="595">
        <v>1</v>
      </c>
      <c r="J45" s="595">
        <v>3</v>
      </c>
      <c r="K45" s="193" t="s">
        <v>121</v>
      </c>
      <c r="L45" s="193" t="e">
        <f>IF(B45=$B$39,1,0)</f>
        <v>#REF!</v>
      </c>
      <c r="M45" s="5">
        <v>1</v>
      </c>
      <c r="N45" s="5">
        <v>0</v>
      </c>
      <c r="P45" s="17">
        <f t="shared" si="2"/>
        <v>5</v>
      </c>
    </row>
    <row r="46" spans="1:16" s="534" customFormat="1" ht="45">
      <c r="A46" s="537">
        <v>4</v>
      </c>
      <c r="B46" s="609" t="s">
        <v>471</v>
      </c>
      <c r="C46" s="700" t="s">
        <v>472</v>
      </c>
      <c r="D46" s="594" t="e">
        <f>VLOOKUP(#REF!,#REF!,2,FALSE)</f>
        <v>#REF!</v>
      </c>
      <c r="E46" s="540">
        <v>8.3000000000000007</v>
      </c>
      <c r="F46" s="609" t="s">
        <v>286</v>
      </c>
      <c r="G46" s="540">
        <v>8.3000000000000007</v>
      </c>
      <c r="H46" s="540">
        <v>2.9830000000000001</v>
      </c>
      <c r="I46" s="540">
        <v>0.57699999999999996</v>
      </c>
      <c r="J46" s="540">
        <v>0</v>
      </c>
      <c r="K46" s="533" t="s">
        <v>305</v>
      </c>
      <c r="L46" s="533" t="e">
        <f>IF(B46=$B$39,1,0)</f>
        <v>#REF!</v>
      </c>
      <c r="M46" s="534">
        <v>1</v>
      </c>
      <c r="N46" s="534">
        <v>0</v>
      </c>
      <c r="P46" s="17">
        <f t="shared" si="2"/>
        <v>3.56</v>
      </c>
    </row>
    <row r="47" spans="1:16" s="534" customFormat="1" ht="45">
      <c r="A47" s="537">
        <v>5</v>
      </c>
      <c r="B47" s="538"/>
      <c r="C47" s="700" t="s">
        <v>473</v>
      </c>
      <c r="D47" s="594" t="s">
        <v>464</v>
      </c>
      <c r="E47" s="540">
        <v>25</v>
      </c>
      <c r="F47" s="609" t="s">
        <v>286</v>
      </c>
      <c r="G47" s="540">
        <v>25</v>
      </c>
      <c r="H47" s="540">
        <v>1.6950000000000001</v>
      </c>
      <c r="I47" s="540">
        <v>3.75</v>
      </c>
      <c r="J47" s="540">
        <v>0</v>
      </c>
      <c r="K47" s="533" t="s">
        <v>305</v>
      </c>
      <c r="L47" s="533">
        <v>0</v>
      </c>
      <c r="M47" s="534">
        <v>1</v>
      </c>
      <c r="N47" s="534">
        <v>0</v>
      </c>
      <c r="P47" s="17">
        <f t="shared" si="2"/>
        <v>5.4450000000000003</v>
      </c>
    </row>
    <row r="48" spans="1:16" s="534" customFormat="1" ht="57">
      <c r="A48" s="537">
        <v>6</v>
      </c>
      <c r="B48" s="538"/>
      <c r="C48" s="700" t="s">
        <v>474</v>
      </c>
      <c r="D48" s="594" t="s">
        <v>464</v>
      </c>
      <c r="E48" s="540">
        <v>0</v>
      </c>
      <c r="F48" s="609" t="s">
        <v>453</v>
      </c>
      <c r="G48" s="540">
        <v>20</v>
      </c>
      <c r="H48" s="540">
        <v>0</v>
      </c>
      <c r="I48" s="540">
        <v>0</v>
      </c>
      <c r="J48" s="540">
        <v>0</v>
      </c>
      <c r="K48" s="533" t="s">
        <v>475</v>
      </c>
      <c r="L48" s="533">
        <v>0</v>
      </c>
      <c r="M48" s="534">
        <v>1</v>
      </c>
      <c r="N48" s="534">
        <v>0</v>
      </c>
      <c r="P48" s="17">
        <f t="shared" si="2"/>
        <v>0</v>
      </c>
    </row>
    <row r="49" spans="1:16" s="534" customFormat="1" ht="57">
      <c r="A49" s="537">
        <v>7</v>
      </c>
      <c r="B49" s="538"/>
      <c r="C49" s="700" t="s">
        <v>476</v>
      </c>
      <c r="D49" s="594" t="s">
        <v>464</v>
      </c>
      <c r="E49" s="540">
        <v>0</v>
      </c>
      <c r="F49" s="609" t="s">
        <v>453</v>
      </c>
      <c r="G49" s="540">
        <v>12.5</v>
      </c>
      <c r="H49" s="540">
        <v>0.84</v>
      </c>
      <c r="I49" s="540">
        <v>0</v>
      </c>
      <c r="J49" s="540">
        <v>0</v>
      </c>
      <c r="K49" s="533" t="s">
        <v>475</v>
      </c>
      <c r="L49" s="533">
        <v>0</v>
      </c>
      <c r="M49" s="534">
        <v>1</v>
      </c>
      <c r="N49" s="534">
        <v>0</v>
      </c>
      <c r="P49" s="17">
        <f t="shared" si="2"/>
        <v>0.84</v>
      </c>
    </row>
    <row r="50" spans="1:16" s="534" customFormat="1" ht="57">
      <c r="A50" s="537">
        <v>8</v>
      </c>
      <c r="B50" s="538"/>
      <c r="C50" s="700" t="s">
        <v>477</v>
      </c>
      <c r="D50" s="594" t="s">
        <v>464</v>
      </c>
      <c r="E50" s="540">
        <v>120</v>
      </c>
      <c r="F50" s="609" t="s">
        <v>286</v>
      </c>
      <c r="G50" s="540">
        <v>120</v>
      </c>
      <c r="H50" s="540">
        <v>47.219000000000001</v>
      </c>
      <c r="I50" s="540">
        <v>27.41</v>
      </c>
      <c r="J50" s="540">
        <v>0.33</v>
      </c>
      <c r="K50" s="533" t="s">
        <v>475</v>
      </c>
      <c r="L50" s="533">
        <v>0</v>
      </c>
      <c r="M50" s="534">
        <v>1</v>
      </c>
      <c r="N50" s="534">
        <v>0</v>
      </c>
      <c r="P50" s="17">
        <f t="shared" si="2"/>
        <v>74.959000000000003</v>
      </c>
    </row>
    <row r="51" spans="1:16" s="534" customFormat="1" ht="57">
      <c r="A51" s="537">
        <v>9</v>
      </c>
      <c r="B51" s="538"/>
      <c r="C51" s="703" t="s">
        <v>480</v>
      </c>
      <c r="D51" s="594" t="s">
        <v>464</v>
      </c>
      <c r="E51" s="540">
        <v>100</v>
      </c>
      <c r="F51" s="609" t="s">
        <v>286</v>
      </c>
      <c r="G51" s="540">
        <v>100</v>
      </c>
      <c r="H51" s="540">
        <v>20</v>
      </c>
      <c r="I51" s="540">
        <v>40</v>
      </c>
      <c r="J51" s="540">
        <v>40</v>
      </c>
      <c r="K51" s="533" t="s">
        <v>475</v>
      </c>
      <c r="L51" s="533">
        <v>0</v>
      </c>
      <c r="M51" s="534">
        <v>1</v>
      </c>
      <c r="N51" s="534">
        <v>0</v>
      </c>
      <c r="P51" s="17">
        <f>I51+H51+J51</f>
        <v>100</v>
      </c>
    </row>
    <row r="52" spans="1:16" s="534" customFormat="1" ht="57">
      <c r="A52" s="537">
        <v>10</v>
      </c>
      <c r="B52" s="538"/>
      <c r="C52" s="703" t="s">
        <v>478</v>
      </c>
      <c r="D52" s="594" t="s">
        <v>464</v>
      </c>
      <c r="E52" s="540">
        <v>56</v>
      </c>
      <c r="F52" s="609" t="s">
        <v>286</v>
      </c>
      <c r="G52" s="540">
        <v>56</v>
      </c>
      <c r="H52" s="540">
        <v>2</v>
      </c>
      <c r="I52" s="540">
        <v>5</v>
      </c>
      <c r="J52" s="540">
        <v>8</v>
      </c>
      <c r="K52" s="533" t="s">
        <v>475</v>
      </c>
      <c r="L52" s="533">
        <v>0</v>
      </c>
      <c r="M52" s="534">
        <v>1</v>
      </c>
      <c r="N52" s="534">
        <v>0</v>
      </c>
      <c r="P52" s="17">
        <f t="shared" si="2"/>
        <v>15</v>
      </c>
    </row>
    <row r="53" spans="1:16">
      <c r="A53" s="249"/>
      <c r="B53" s="33"/>
      <c r="C53" s="33"/>
      <c r="D53" s="594"/>
      <c r="E53" s="595"/>
      <c r="F53" s="18"/>
      <c r="G53" s="595"/>
      <c r="H53" s="595"/>
      <c r="I53" s="595"/>
      <c r="J53" s="595"/>
      <c r="K53" s="193"/>
      <c r="L53" s="193" t="e">
        <f>IF(B53=$B$39,1,0)</f>
        <v>#REF!</v>
      </c>
    </row>
    <row r="54" spans="1:16">
      <c r="A54" s="1750" t="e">
        <f>VLOOKUP(#REF!,#REF!,2,FALSE)</f>
        <v>#REF!</v>
      </c>
      <c r="B54" s="1751"/>
      <c r="C54" s="1751"/>
      <c r="D54" s="594"/>
      <c r="E54" s="595"/>
      <c r="F54" s="594"/>
      <c r="G54" s="595">
        <f>SUM(G43:G53)</f>
        <v>524.57000000000005</v>
      </c>
      <c r="H54" s="595">
        <f>SUM(H43:H53)</f>
        <v>122.73699999999999</v>
      </c>
      <c r="I54" s="595">
        <f>SUM(I43:I53)</f>
        <v>171.22</v>
      </c>
      <c r="J54" s="595" t="e">
        <f>SUM(J43:J53)</f>
        <v>#REF!</v>
      </c>
      <c r="K54" s="193"/>
      <c r="L54" s="193" t="e">
        <f>IF(B54=$B$39,1,0)</f>
        <v>#REF!</v>
      </c>
    </row>
    <row r="55" spans="1:16">
      <c r="A55" s="1750" t="e">
        <f>VLOOKUP(#REF!,#REF!,2,FALSE)</f>
        <v>#REF!</v>
      </c>
      <c r="B55" s="1751"/>
      <c r="C55" s="1751"/>
      <c r="D55" s="594"/>
      <c r="E55" s="595"/>
      <c r="F55" s="594"/>
      <c r="G55" s="595"/>
      <c r="H55" s="595"/>
      <c r="I55" s="595"/>
      <c r="J55" s="595"/>
      <c r="K55" s="193"/>
      <c r="L55" s="193" t="e">
        <f>IF(B55=$B$39,1,0)</f>
        <v>#REF!</v>
      </c>
    </row>
    <row r="56" spans="1:16" ht="45">
      <c r="A56" s="601">
        <v>1</v>
      </c>
      <c r="B56" s="707"/>
      <c r="C56" s="704" t="s">
        <v>463</v>
      </c>
      <c r="D56" s="594" t="s">
        <v>464</v>
      </c>
      <c r="E56" s="595">
        <v>3</v>
      </c>
      <c r="F56" s="594"/>
      <c r="G56" s="595">
        <v>3</v>
      </c>
      <c r="H56" s="595">
        <v>0</v>
      </c>
      <c r="I56" s="595">
        <v>1</v>
      </c>
      <c r="J56" s="595">
        <v>1</v>
      </c>
      <c r="K56" s="193" t="s">
        <v>119</v>
      </c>
      <c r="L56" s="193">
        <v>0</v>
      </c>
      <c r="M56" s="5">
        <v>0</v>
      </c>
      <c r="N56" s="5">
        <v>1</v>
      </c>
      <c r="P56" s="17">
        <f>I56+H56+J56</f>
        <v>2</v>
      </c>
    </row>
    <row r="57" spans="1:16" ht="45">
      <c r="A57" s="601">
        <v>2</v>
      </c>
      <c r="B57" s="707"/>
      <c r="C57" s="700" t="s">
        <v>465</v>
      </c>
      <c r="D57" s="594" t="s">
        <v>464</v>
      </c>
      <c r="E57" s="595">
        <v>15.3</v>
      </c>
      <c r="F57" s="594" t="s">
        <v>286</v>
      </c>
      <c r="G57" s="595">
        <v>15.3</v>
      </c>
      <c r="H57" s="595">
        <v>0</v>
      </c>
      <c r="I57" s="595">
        <v>2</v>
      </c>
      <c r="J57" s="595">
        <v>5</v>
      </c>
      <c r="K57" s="193" t="s">
        <v>445</v>
      </c>
      <c r="L57" s="193">
        <v>0</v>
      </c>
      <c r="M57" s="5">
        <v>0</v>
      </c>
      <c r="N57" s="5">
        <v>1</v>
      </c>
      <c r="P57" s="17">
        <f>I57+H57+J57</f>
        <v>7</v>
      </c>
    </row>
    <row r="58" spans="1:16" ht="45">
      <c r="A58" s="601">
        <v>3</v>
      </c>
      <c r="B58" s="707"/>
      <c r="C58" s="700" t="s">
        <v>469</v>
      </c>
      <c r="D58" s="594" t="s">
        <v>464</v>
      </c>
      <c r="E58" s="595">
        <v>69</v>
      </c>
      <c r="F58" s="594" t="s">
        <v>286</v>
      </c>
      <c r="G58" s="595">
        <v>69</v>
      </c>
      <c r="H58" s="595">
        <v>0</v>
      </c>
      <c r="I58" s="595">
        <v>3.9</v>
      </c>
      <c r="J58" s="595">
        <v>5</v>
      </c>
      <c r="K58" s="193" t="s">
        <v>121</v>
      </c>
      <c r="L58" s="193">
        <v>0</v>
      </c>
      <c r="M58" s="5">
        <v>0</v>
      </c>
      <c r="N58" s="5">
        <v>1</v>
      </c>
      <c r="P58" s="17">
        <f>I58+H58+J58</f>
        <v>8.9</v>
      </c>
    </row>
    <row r="59" spans="1:16" ht="45">
      <c r="A59" s="601">
        <v>4</v>
      </c>
      <c r="B59" s="707"/>
      <c r="C59" s="700" t="s">
        <v>470</v>
      </c>
      <c r="D59" s="785" t="s">
        <v>593</v>
      </c>
      <c r="E59" s="595">
        <v>2.5</v>
      </c>
      <c r="F59" s="594" t="s">
        <v>286</v>
      </c>
      <c r="G59" s="595">
        <v>2.5</v>
      </c>
      <c r="H59" s="595">
        <v>0</v>
      </c>
      <c r="I59" s="595">
        <v>1</v>
      </c>
      <c r="J59" s="595">
        <v>1</v>
      </c>
      <c r="K59" s="193" t="s">
        <v>121</v>
      </c>
      <c r="L59" s="193">
        <v>0</v>
      </c>
      <c r="M59" s="5">
        <v>0</v>
      </c>
      <c r="N59" s="5">
        <v>1</v>
      </c>
      <c r="P59" s="17">
        <f>I59+H59+J59</f>
        <v>2</v>
      </c>
    </row>
    <row r="60" spans="1:16">
      <c r="A60" s="249"/>
      <c r="B60" s="33"/>
      <c r="C60" s="33"/>
      <c r="D60" s="594"/>
      <c r="E60" s="595"/>
      <c r="F60" s="594"/>
      <c r="G60" s="595"/>
      <c r="H60" s="595"/>
      <c r="I60" s="595"/>
      <c r="J60" s="595"/>
      <c r="K60" s="193"/>
      <c r="L60" s="193" t="e">
        <f t="shared" ref="L60:L65" si="3">IF(B60=$B$39,1,0)</f>
        <v>#REF!</v>
      </c>
    </row>
    <row r="61" spans="1:16" ht="15.75" thickBot="1">
      <c r="A61" s="1714" t="e">
        <f>VLOOKUP(#REF!,#REF!,2,FALSE)</f>
        <v>#REF!</v>
      </c>
      <c r="B61" s="1715"/>
      <c r="C61" s="1715"/>
      <c r="D61" s="603"/>
      <c r="E61" s="604"/>
      <c r="F61" s="603"/>
      <c r="G61" s="604">
        <f>SUM(G56:G60)</f>
        <v>89.8</v>
      </c>
      <c r="H61" s="604">
        <f>SUM(H56:H60)</f>
        <v>0</v>
      </c>
      <c r="I61" s="604">
        <f>SUM(I56:I60)</f>
        <v>7.9</v>
      </c>
      <c r="J61" s="604">
        <f>SUM(J56:J60)</f>
        <v>12</v>
      </c>
      <c r="K61" s="193"/>
      <c r="L61" s="193" t="e">
        <f t="shared" si="3"/>
        <v>#REF!</v>
      </c>
    </row>
    <row r="62" spans="1:16" s="534" customFormat="1" ht="26.25" customHeight="1" thickBot="1">
      <c r="A62" s="709"/>
      <c r="B62" s="725" t="e">
        <f>VLOOKUP(#REF!,#REF!,2,FALSE)</f>
        <v>#REF!</v>
      </c>
      <c r="C62" s="726" t="s">
        <v>464</v>
      </c>
      <c r="D62" s="710"/>
      <c r="E62" s="710"/>
      <c r="F62" s="711"/>
      <c r="G62" s="710">
        <f>G54+G61</f>
        <v>614.37</v>
      </c>
      <c r="H62" s="710">
        <f>H54+H61</f>
        <v>122.73699999999999</v>
      </c>
      <c r="I62" s="710">
        <f>I54+I61</f>
        <v>179.12</v>
      </c>
      <c r="J62" s="710" t="e">
        <f>J54+J61</f>
        <v>#REF!</v>
      </c>
      <c r="K62" s="533"/>
      <c r="L62" s="533" t="e">
        <f t="shared" si="3"/>
        <v>#REF!</v>
      </c>
    </row>
    <row r="63" spans="1:16">
      <c r="A63" s="305"/>
      <c r="B63" s="39"/>
      <c r="C63" s="27"/>
      <c r="D63" s="29"/>
      <c r="E63" s="30"/>
      <c r="F63" s="40"/>
      <c r="G63" s="30"/>
      <c r="H63" s="41"/>
      <c r="I63" s="30"/>
      <c r="J63" s="30"/>
      <c r="K63" s="193"/>
      <c r="L63" s="193" t="e">
        <f t="shared" si="3"/>
        <v>#REF!</v>
      </c>
    </row>
    <row r="64" spans="1:16">
      <c r="A64" s="305"/>
      <c r="B64" s="27"/>
      <c r="C64" s="58"/>
      <c r="D64" s="29"/>
      <c r="E64" s="30"/>
      <c r="F64" s="39"/>
      <c r="G64" s="59"/>
      <c r="H64" s="60"/>
      <c r="I64" s="60"/>
      <c r="J64" s="60"/>
      <c r="K64" s="193"/>
      <c r="L64" s="193" t="e">
        <f t="shared" si="3"/>
        <v>#REF!</v>
      </c>
    </row>
    <row r="65" spans="1:16" ht="15.75" thickBot="1">
      <c r="A65" s="305"/>
      <c r="B65" s="27"/>
      <c r="C65" s="58"/>
      <c r="D65" s="29"/>
      <c r="E65" s="30"/>
      <c r="F65" s="39"/>
      <c r="G65" s="59"/>
      <c r="H65" s="60"/>
      <c r="I65" s="60"/>
      <c r="J65" s="60"/>
      <c r="K65" s="193"/>
      <c r="L65" s="193" t="e">
        <f t="shared" si="3"/>
        <v>#REF!</v>
      </c>
    </row>
    <row r="66" spans="1:16" ht="19.5" thickBot="1">
      <c r="A66" s="1697" t="e">
        <f>VLOOKUP(#REF!,#REF!,2,FALSE)</f>
        <v>#REF!</v>
      </c>
      <c r="B66" s="1698"/>
      <c r="C66" s="1699"/>
      <c r="D66" s="270"/>
      <c r="E66" s="335"/>
      <c r="F66" s="336"/>
      <c r="G66" s="322">
        <f>G90</f>
        <v>60.378</v>
      </c>
      <c r="H66" s="322" t="e">
        <f>H90</f>
        <v>#REF!</v>
      </c>
      <c r="I66" s="322">
        <f>I90</f>
        <v>15.8</v>
      </c>
      <c r="J66" s="322">
        <f>J90</f>
        <v>14.7</v>
      </c>
      <c r="K66" s="193"/>
      <c r="L66" s="193"/>
    </row>
    <row r="67" spans="1:16">
      <c r="A67" s="1693" t="e">
        <f>VLOOKUP(#REF!,#REF!,2,FALSE)</f>
        <v>#REF!</v>
      </c>
      <c r="B67" s="1694"/>
      <c r="C67" s="1694"/>
      <c r="D67" s="587"/>
      <c r="E67" s="632"/>
      <c r="F67" s="632"/>
      <c r="G67" s="632"/>
      <c r="H67" s="632"/>
      <c r="I67" s="632"/>
      <c r="J67" s="632"/>
      <c r="K67" s="193"/>
      <c r="L67" s="193" t="e">
        <f t="shared" ref="L67:L73" si="4">IF(B67=$B$39,1,0)</f>
        <v>#REF!</v>
      </c>
    </row>
    <row r="68" spans="1:16" ht="42.75">
      <c r="A68" s="249">
        <v>1</v>
      </c>
      <c r="B68" s="18"/>
      <c r="C68" s="732" t="s">
        <v>342</v>
      </c>
      <c r="D68" s="594" t="s">
        <v>565</v>
      </c>
      <c r="E68" s="595">
        <v>0.76500000000000001</v>
      </c>
      <c r="F68" s="80" t="e">
        <f>VLOOKUP(#REF!,#REF!,2,FALSE)</f>
        <v>#REF!</v>
      </c>
      <c r="G68" s="595">
        <v>1.071</v>
      </c>
      <c r="H68" s="595">
        <v>0.251</v>
      </c>
      <c r="I68" s="595">
        <v>0</v>
      </c>
      <c r="J68" s="595">
        <v>0</v>
      </c>
      <c r="K68" s="193" t="e">
        <f>VLOOKUP(#REF!,#REF!,2,FALSE)</f>
        <v>#REF!</v>
      </c>
      <c r="L68" s="193" t="e">
        <f t="shared" si="4"/>
        <v>#REF!</v>
      </c>
      <c r="M68" s="5">
        <v>1</v>
      </c>
      <c r="N68" s="5">
        <v>0</v>
      </c>
      <c r="P68" s="17">
        <f t="shared" ref="P68:P75" si="5">J68+I68+H68</f>
        <v>0.251</v>
      </c>
    </row>
    <row r="69" spans="1:16" ht="57">
      <c r="A69" s="249">
        <v>2</v>
      </c>
      <c r="B69" s="18"/>
      <c r="C69" s="733" t="s">
        <v>345</v>
      </c>
      <c r="D69" s="594" t="s">
        <v>565</v>
      </c>
      <c r="E69" s="595">
        <v>10</v>
      </c>
      <c r="F69" s="80" t="e">
        <f>VLOOKUP(#REF!,#REF!,2,FALSE)</f>
        <v>#REF!</v>
      </c>
      <c r="G69" s="595">
        <v>10</v>
      </c>
      <c r="H69" s="595">
        <v>5.2</v>
      </c>
      <c r="I69" s="595">
        <v>0.9</v>
      </c>
      <c r="J69" s="595">
        <v>0</v>
      </c>
      <c r="K69" s="193" t="s">
        <v>307</v>
      </c>
      <c r="L69" s="193" t="e">
        <f t="shared" si="4"/>
        <v>#REF!</v>
      </c>
      <c r="M69" s="5">
        <v>1</v>
      </c>
      <c r="N69" s="5">
        <v>0</v>
      </c>
      <c r="P69" s="17">
        <f t="shared" si="5"/>
        <v>6.1000000000000005</v>
      </c>
    </row>
    <row r="70" spans="1:16" ht="45" customHeight="1">
      <c r="A70" s="249">
        <v>3</v>
      </c>
      <c r="B70" s="18"/>
      <c r="C70" s="1742" t="s">
        <v>346</v>
      </c>
      <c r="D70" s="594" t="s">
        <v>565</v>
      </c>
      <c r="E70" s="595">
        <v>2.5</v>
      </c>
      <c r="F70" s="80" t="e">
        <f>VLOOKUP(#REF!,#REF!,2,FALSE)</f>
        <v>#REF!</v>
      </c>
      <c r="G70" s="595">
        <v>2.5</v>
      </c>
      <c r="H70" s="595">
        <v>0.75</v>
      </c>
      <c r="I70" s="595">
        <v>1</v>
      </c>
      <c r="J70" s="595">
        <v>0.5</v>
      </c>
      <c r="K70" s="1759" t="s">
        <v>307</v>
      </c>
      <c r="L70" s="193" t="e">
        <f t="shared" si="4"/>
        <v>#REF!</v>
      </c>
      <c r="M70" s="5">
        <v>1</v>
      </c>
      <c r="N70" s="5">
        <v>0</v>
      </c>
      <c r="P70" s="17">
        <f t="shared" si="5"/>
        <v>2.25</v>
      </c>
    </row>
    <row r="71" spans="1:16" ht="45">
      <c r="A71" s="249"/>
      <c r="B71" s="18"/>
      <c r="C71" s="1743"/>
      <c r="D71" s="594" t="s">
        <v>576</v>
      </c>
      <c r="E71" s="595">
        <v>0.94</v>
      </c>
      <c r="F71" s="80" t="s">
        <v>286</v>
      </c>
      <c r="G71" s="595">
        <v>0.94</v>
      </c>
      <c r="H71" s="595">
        <v>0.24</v>
      </c>
      <c r="I71" s="595">
        <v>0</v>
      </c>
      <c r="J71" s="595">
        <v>0</v>
      </c>
      <c r="K71" s="1760"/>
      <c r="L71" s="193">
        <v>0</v>
      </c>
      <c r="P71" s="17"/>
    </row>
    <row r="72" spans="1:16" ht="44.25" customHeight="1">
      <c r="A72" s="249">
        <v>4</v>
      </c>
      <c r="B72" s="18"/>
      <c r="C72" s="1742" t="s">
        <v>481</v>
      </c>
      <c r="D72" s="757" t="s">
        <v>573</v>
      </c>
      <c r="E72" s="595">
        <v>6</v>
      </c>
      <c r="F72" s="80" t="s">
        <v>195</v>
      </c>
      <c r="G72" s="595">
        <v>7.5</v>
      </c>
      <c r="H72" s="595">
        <v>2</v>
      </c>
      <c r="I72" s="595">
        <v>1</v>
      </c>
      <c r="J72" s="595">
        <v>1.5</v>
      </c>
      <c r="K72" s="1759" t="e">
        <f>VLOOKUP(#REF!,#REF!,2,FALSE)</f>
        <v>#REF!</v>
      </c>
      <c r="L72" s="193" t="e">
        <f t="shared" si="4"/>
        <v>#REF!</v>
      </c>
      <c r="M72" s="5">
        <v>1</v>
      </c>
      <c r="N72" s="5">
        <v>0</v>
      </c>
      <c r="P72" s="17">
        <f t="shared" si="5"/>
        <v>4.5</v>
      </c>
    </row>
    <row r="73" spans="1:16" ht="30">
      <c r="A73" s="249">
        <v>5</v>
      </c>
      <c r="B73" s="18"/>
      <c r="C73" s="1761"/>
      <c r="D73" s="757" t="s">
        <v>565</v>
      </c>
      <c r="E73" s="595">
        <v>2.6</v>
      </c>
      <c r="F73" s="80" t="e">
        <f>VLOOKUP(#REF!,#REF!,2,FALSE)</f>
        <v>#REF!</v>
      </c>
      <c r="G73" s="595">
        <v>2.6</v>
      </c>
      <c r="H73" s="595">
        <v>1</v>
      </c>
      <c r="I73" s="595">
        <v>1</v>
      </c>
      <c r="J73" s="595">
        <v>0</v>
      </c>
      <c r="K73" s="1762"/>
      <c r="L73" s="193" t="e">
        <f t="shared" si="4"/>
        <v>#REF!</v>
      </c>
      <c r="M73" s="5">
        <v>1</v>
      </c>
      <c r="N73" s="5">
        <v>0</v>
      </c>
      <c r="P73" s="17">
        <f t="shared" si="5"/>
        <v>2</v>
      </c>
    </row>
    <row r="74" spans="1:16" ht="45">
      <c r="A74" s="249"/>
      <c r="B74" s="18"/>
      <c r="C74" s="1743"/>
      <c r="D74" s="757" t="s">
        <v>576</v>
      </c>
      <c r="E74" s="595">
        <v>2.6</v>
      </c>
      <c r="F74" s="80" t="s">
        <v>286</v>
      </c>
      <c r="G74" s="740">
        <v>2.6</v>
      </c>
      <c r="H74" s="595">
        <v>1</v>
      </c>
      <c r="I74" s="595">
        <v>0</v>
      </c>
      <c r="J74" s="595">
        <v>0</v>
      </c>
      <c r="K74" s="1760"/>
      <c r="L74" s="193">
        <v>0</v>
      </c>
      <c r="P74" s="17"/>
    </row>
    <row r="75" spans="1:16" ht="30">
      <c r="A75" s="249">
        <v>6</v>
      </c>
      <c r="B75" s="18"/>
      <c r="C75" s="1742" t="s">
        <v>482</v>
      </c>
      <c r="D75" s="594" t="s">
        <v>565</v>
      </c>
      <c r="E75" s="595"/>
      <c r="F75" s="80" t="s">
        <v>453</v>
      </c>
      <c r="G75" s="595">
        <v>3.6</v>
      </c>
      <c r="H75" s="595">
        <v>1.4</v>
      </c>
      <c r="I75" s="595">
        <v>1.4</v>
      </c>
      <c r="J75" s="595">
        <v>0.8</v>
      </c>
      <c r="K75" s="1759" t="s">
        <v>475</v>
      </c>
      <c r="L75" s="193">
        <v>0</v>
      </c>
      <c r="M75" s="5">
        <v>1</v>
      </c>
      <c r="N75" s="5">
        <v>0</v>
      </c>
      <c r="P75" s="17">
        <f t="shared" si="5"/>
        <v>3.6</v>
      </c>
    </row>
    <row r="76" spans="1:16" ht="45">
      <c r="A76" s="249"/>
      <c r="B76" s="18"/>
      <c r="C76" s="1743"/>
      <c r="D76" s="594" t="s">
        <v>576</v>
      </c>
      <c r="E76" s="595"/>
      <c r="F76" s="80" t="s">
        <v>453</v>
      </c>
      <c r="G76" s="595">
        <v>1.0669999999999999</v>
      </c>
      <c r="H76" s="595">
        <v>0</v>
      </c>
      <c r="I76" s="595">
        <v>0</v>
      </c>
      <c r="J76" s="595">
        <v>0</v>
      </c>
      <c r="K76" s="1760"/>
      <c r="L76" s="193">
        <v>0</v>
      </c>
      <c r="P76" s="17"/>
    </row>
    <row r="77" spans="1:16">
      <c r="A77" s="636"/>
      <c r="B77" s="18"/>
      <c r="C77" s="18"/>
      <c r="D77" s="594"/>
      <c r="E77" s="18"/>
      <c r="F77" s="18"/>
      <c r="G77" s="18"/>
      <c r="H77" s="18"/>
      <c r="I77" s="18"/>
      <c r="J77" s="18"/>
      <c r="K77" s="193"/>
      <c r="L77" s="193"/>
      <c r="P77" s="17"/>
    </row>
    <row r="78" spans="1:16">
      <c r="A78" s="1750" t="e">
        <f>VLOOKUP(#REF!,#REF!,2,FALSE)</f>
        <v>#REF!</v>
      </c>
      <c r="B78" s="1751"/>
      <c r="C78" s="1751"/>
      <c r="D78" s="594"/>
      <c r="E78" s="595"/>
      <c r="F78" s="80"/>
      <c r="G78" s="595">
        <f>SUM(G68:G77)</f>
        <v>31.878000000000004</v>
      </c>
      <c r="H78" s="595">
        <f>SUM(H68:H77)</f>
        <v>11.841000000000001</v>
      </c>
      <c r="I78" s="595">
        <f>SUM(I68:I77)</f>
        <v>5.3</v>
      </c>
      <c r="J78" s="595">
        <f>SUM(J68:J77)</f>
        <v>2.8</v>
      </c>
      <c r="K78" s="193"/>
      <c r="L78" s="193"/>
      <c r="P78" s="17"/>
    </row>
    <row r="79" spans="1:16">
      <c r="A79" s="1750" t="e">
        <f>VLOOKUP(#REF!,#REF!,2,FALSE)</f>
        <v>#REF!</v>
      </c>
      <c r="B79" s="1751"/>
      <c r="C79" s="1751"/>
      <c r="D79" s="594"/>
      <c r="E79" s="595"/>
      <c r="F79" s="80"/>
      <c r="G79" s="595"/>
      <c r="H79" s="595"/>
      <c r="I79" s="595"/>
      <c r="J79" s="595"/>
      <c r="K79" s="193"/>
      <c r="L79" s="193"/>
      <c r="P79" s="17"/>
    </row>
    <row r="80" spans="1:16" ht="71.25">
      <c r="A80" s="249">
        <v>1</v>
      </c>
      <c r="B80" s="18"/>
      <c r="C80" s="732" t="s">
        <v>355</v>
      </c>
      <c r="D80" s="594" t="s">
        <v>565</v>
      </c>
      <c r="E80" s="595"/>
      <c r="F80" s="80" t="s">
        <v>453</v>
      </c>
      <c r="G80" s="595">
        <v>3</v>
      </c>
      <c r="H80" s="595" t="e">
        <f>#REF!</f>
        <v>#REF!</v>
      </c>
      <c r="I80" s="595">
        <v>0.75</v>
      </c>
      <c r="J80" s="595">
        <v>0.75</v>
      </c>
      <c r="K80" s="193" t="s">
        <v>307</v>
      </c>
      <c r="L80" s="193" t="e">
        <f t="shared" ref="L80:L91" si="6">IF(B80=$B$39,1,0)</f>
        <v>#REF!</v>
      </c>
      <c r="M80" s="5">
        <v>0</v>
      </c>
      <c r="N80" s="5">
        <v>1</v>
      </c>
      <c r="P80" s="17" t="e">
        <f>J80+I80+H80</f>
        <v>#REF!</v>
      </c>
    </row>
    <row r="81" spans="1:16" ht="57">
      <c r="A81" s="249">
        <v>2</v>
      </c>
      <c r="B81" s="18"/>
      <c r="C81" s="734" t="s">
        <v>351</v>
      </c>
      <c r="D81" s="594" t="s">
        <v>565</v>
      </c>
      <c r="E81" s="595">
        <v>8</v>
      </c>
      <c r="F81" s="80" t="s">
        <v>286</v>
      </c>
      <c r="G81" s="595">
        <v>8</v>
      </c>
      <c r="H81" s="595">
        <v>0</v>
      </c>
      <c r="I81" s="595">
        <v>2</v>
      </c>
      <c r="J81" s="595">
        <v>3</v>
      </c>
      <c r="K81" s="193" t="e">
        <f>VLOOKUP(#REF!,#REF!,2,FALSE)</f>
        <v>#REF!</v>
      </c>
      <c r="L81" s="193" t="e">
        <f t="shared" si="6"/>
        <v>#REF!</v>
      </c>
      <c r="M81" s="5">
        <v>0</v>
      </c>
      <c r="N81" s="5">
        <v>1</v>
      </c>
      <c r="P81" s="17">
        <f>J81+I81+H81</f>
        <v>5</v>
      </c>
    </row>
    <row r="82" spans="1:16" ht="29.25" customHeight="1">
      <c r="A82" s="249">
        <v>3</v>
      </c>
      <c r="B82" s="18"/>
      <c r="C82" s="1744" t="s">
        <v>352</v>
      </c>
      <c r="D82" s="594" t="s">
        <v>565</v>
      </c>
      <c r="E82" s="595"/>
      <c r="F82" s="80" t="s">
        <v>453</v>
      </c>
      <c r="G82" s="595">
        <v>2</v>
      </c>
      <c r="H82" s="595">
        <v>0</v>
      </c>
      <c r="I82" s="595">
        <v>1</v>
      </c>
      <c r="J82" s="595">
        <v>1</v>
      </c>
      <c r="K82" s="1759" t="e">
        <f>VLOOKUP(#REF!,#REF!,2,FALSE)</f>
        <v>#REF!</v>
      </c>
      <c r="L82" s="193" t="e">
        <f t="shared" si="6"/>
        <v>#REF!</v>
      </c>
      <c r="M82" s="5">
        <v>0</v>
      </c>
      <c r="N82" s="5">
        <v>1</v>
      </c>
      <c r="P82" s="17">
        <f>J82+I82+H82</f>
        <v>2</v>
      </c>
    </row>
    <row r="83" spans="1:16" ht="45">
      <c r="A83" s="249"/>
      <c r="B83" s="18"/>
      <c r="C83" s="1745"/>
      <c r="D83" s="594" t="s">
        <v>576</v>
      </c>
      <c r="E83" s="595"/>
      <c r="F83" s="80" t="s">
        <v>453</v>
      </c>
      <c r="G83" s="595">
        <v>1.4</v>
      </c>
      <c r="H83" s="595">
        <v>0</v>
      </c>
      <c r="I83" s="595">
        <v>1</v>
      </c>
      <c r="J83" s="595">
        <v>0.4</v>
      </c>
      <c r="K83" s="1760"/>
      <c r="L83" s="193">
        <v>0</v>
      </c>
      <c r="P83" s="17"/>
    </row>
    <row r="84" spans="1:16" ht="32.25" customHeight="1">
      <c r="A84" s="249">
        <v>4</v>
      </c>
      <c r="B84" s="18"/>
      <c r="C84" s="1744" t="s">
        <v>353</v>
      </c>
      <c r="D84" s="594" t="s">
        <v>565</v>
      </c>
      <c r="E84" s="595"/>
      <c r="F84" s="80" t="s">
        <v>453</v>
      </c>
      <c r="G84" s="595">
        <v>2</v>
      </c>
      <c r="H84" s="595">
        <v>0</v>
      </c>
      <c r="I84" s="595">
        <v>1</v>
      </c>
      <c r="J84" s="595">
        <v>1</v>
      </c>
      <c r="K84" s="1759" t="e">
        <f>VLOOKUP(#REF!,#REF!,2,FALSE)</f>
        <v>#REF!</v>
      </c>
      <c r="L84" s="193" t="e">
        <f t="shared" si="6"/>
        <v>#REF!</v>
      </c>
      <c r="M84" s="5">
        <v>0</v>
      </c>
      <c r="N84" s="5">
        <v>1</v>
      </c>
      <c r="P84" s="17">
        <f>J84+I84+H84</f>
        <v>2</v>
      </c>
    </row>
    <row r="85" spans="1:16" ht="45">
      <c r="A85" s="249"/>
      <c r="B85" s="18"/>
      <c r="C85" s="1745"/>
      <c r="D85" s="594" t="s">
        <v>576</v>
      </c>
      <c r="E85" s="595"/>
      <c r="F85" s="80" t="s">
        <v>453</v>
      </c>
      <c r="G85" s="595">
        <v>1.4</v>
      </c>
      <c r="H85" s="595">
        <v>0</v>
      </c>
      <c r="I85" s="595">
        <v>1</v>
      </c>
      <c r="J85" s="595">
        <v>0.4</v>
      </c>
      <c r="K85" s="1760"/>
      <c r="L85" s="193">
        <v>0</v>
      </c>
      <c r="P85" s="17">
        <f>J85+I85+H85</f>
        <v>1.4</v>
      </c>
    </row>
    <row r="86" spans="1:16" ht="31.5" customHeight="1">
      <c r="A86" s="249">
        <v>5</v>
      </c>
      <c r="B86" s="18"/>
      <c r="C86" s="1744" t="s">
        <v>354</v>
      </c>
      <c r="D86" s="594" t="s">
        <v>565</v>
      </c>
      <c r="E86" s="595"/>
      <c r="F86" s="80" t="s">
        <v>453</v>
      </c>
      <c r="G86" s="595">
        <v>2.7</v>
      </c>
      <c r="H86" s="595">
        <v>0</v>
      </c>
      <c r="I86" s="595">
        <v>1.35</v>
      </c>
      <c r="J86" s="595">
        <v>1.35</v>
      </c>
      <c r="K86" s="1759" t="e">
        <f>VLOOKUP(#REF!,#REF!,2,FALSE)</f>
        <v>#REF!</v>
      </c>
      <c r="L86" s="193" t="e">
        <f t="shared" si="6"/>
        <v>#REF!</v>
      </c>
      <c r="M86" s="5">
        <v>0</v>
      </c>
      <c r="N86" s="5">
        <v>1</v>
      </c>
      <c r="P86" s="17">
        <f>J86+I86+H86</f>
        <v>2.7</v>
      </c>
    </row>
    <row r="87" spans="1:16" ht="40.5" customHeight="1">
      <c r="A87" s="249"/>
      <c r="B87" s="18"/>
      <c r="C87" s="1745"/>
      <c r="D87" s="594" t="s">
        <v>583</v>
      </c>
      <c r="E87" s="595"/>
      <c r="F87" s="80" t="s">
        <v>453</v>
      </c>
      <c r="G87" s="595">
        <v>8</v>
      </c>
      <c r="H87" s="595">
        <v>0</v>
      </c>
      <c r="I87" s="595">
        <v>2.4</v>
      </c>
      <c r="J87" s="595">
        <v>4</v>
      </c>
      <c r="K87" s="1760"/>
      <c r="L87" s="193"/>
      <c r="P87" s="17">
        <f>J87+I87+H87</f>
        <v>6.4</v>
      </c>
    </row>
    <row r="88" spans="1:16">
      <c r="A88" s="637"/>
      <c r="B88" s="18"/>
      <c r="C88" s="33"/>
      <c r="D88" s="594"/>
      <c r="E88" s="595"/>
      <c r="F88" s="80"/>
      <c r="G88" s="595"/>
      <c r="H88" s="595"/>
      <c r="I88" s="595"/>
      <c r="J88" s="595"/>
      <c r="K88" s="193"/>
      <c r="L88" s="193" t="e">
        <f t="shared" si="6"/>
        <v>#REF!</v>
      </c>
    </row>
    <row r="89" spans="1:16" ht="15.75" thickBot="1">
      <c r="A89" s="1714" t="e">
        <f>VLOOKUP(#REF!,#REF!,2,FALSE)</f>
        <v>#REF!</v>
      </c>
      <c r="B89" s="1715"/>
      <c r="C89" s="1715"/>
      <c r="D89" s="603"/>
      <c r="E89" s="604"/>
      <c r="F89" s="638"/>
      <c r="G89" s="604">
        <f>SUM(G80:G88)</f>
        <v>28.499999999999996</v>
      </c>
      <c r="H89" s="604" t="e">
        <f>SUM(H80:H88)</f>
        <v>#REF!</v>
      </c>
      <c r="I89" s="604">
        <f>SUM(I80:I88)</f>
        <v>10.5</v>
      </c>
      <c r="J89" s="604">
        <f>SUM(J80:J88)</f>
        <v>11.9</v>
      </c>
      <c r="K89" s="193"/>
      <c r="L89" s="193" t="e">
        <f t="shared" si="6"/>
        <v>#REF!</v>
      </c>
    </row>
    <row r="90" spans="1:16" ht="16.5" thickBot="1">
      <c r="A90" s="347"/>
      <c r="B90" s="383" t="e">
        <f>VLOOKUP(#REF!,#REF!,2,FALSE)</f>
        <v>#REF!</v>
      </c>
      <c r="C90" s="349" t="e">
        <f>A66</f>
        <v>#REF!</v>
      </c>
      <c r="D90" s="380"/>
      <c r="E90" s="380"/>
      <c r="F90" s="381"/>
      <c r="G90" s="380">
        <f>G89+G78</f>
        <v>60.378</v>
      </c>
      <c r="H90" s="380" t="e">
        <f>H89+H78</f>
        <v>#REF!</v>
      </c>
      <c r="I90" s="380">
        <f>I89+I78</f>
        <v>15.8</v>
      </c>
      <c r="J90" s="380">
        <f>J89+J78</f>
        <v>14.7</v>
      </c>
      <c r="K90" s="193"/>
      <c r="L90" s="193" t="e">
        <f t="shared" si="6"/>
        <v>#REF!</v>
      </c>
    </row>
    <row r="91" spans="1:16" ht="15.75" thickBot="1">
      <c r="A91" s="337"/>
      <c r="B91" s="338"/>
      <c r="C91" s="225"/>
      <c r="D91" s="149"/>
      <c r="E91" s="149"/>
      <c r="F91" s="338"/>
      <c r="G91" s="149"/>
      <c r="H91" s="149"/>
      <c r="I91" s="149"/>
      <c r="J91" s="149"/>
      <c r="K91" s="193"/>
      <c r="L91" s="193" t="e">
        <f t="shared" si="6"/>
        <v>#REF!</v>
      </c>
    </row>
    <row r="92" spans="1:16" ht="19.5" thickBot="1">
      <c r="A92" s="1697" t="s">
        <v>452</v>
      </c>
      <c r="B92" s="1698"/>
      <c r="C92" s="1699"/>
      <c r="D92" s="270"/>
      <c r="E92" s="335"/>
      <c r="F92" s="336"/>
      <c r="G92" s="322">
        <f>G130</f>
        <v>205.09699999999998</v>
      </c>
      <c r="H92" s="322">
        <f>H130</f>
        <v>33.061</v>
      </c>
      <c r="I92" s="322">
        <f>I130</f>
        <v>26.712</v>
      </c>
      <c r="J92" s="322">
        <f>J130</f>
        <v>20.65</v>
      </c>
      <c r="K92" s="193"/>
      <c r="L92" s="193"/>
    </row>
    <row r="93" spans="1:16" ht="18.75">
      <c r="A93" s="1693" t="e">
        <f>VLOOKUP(#REF!,#REF!,2,FALSE)</f>
        <v>#REF!</v>
      </c>
      <c r="B93" s="1694"/>
      <c r="C93" s="1694"/>
      <c r="D93" s="587"/>
      <c r="E93" s="639"/>
      <c r="F93" s="640"/>
      <c r="G93" s="590"/>
      <c r="H93" s="590"/>
      <c r="I93" s="590"/>
      <c r="J93" s="590"/>
      <c r="K93" s="193"/>
      <c r="L93" s="193" t="e">
        <f>IF(B93=$B$39,1,0)</f>
        <v>#REF!</v>
      </c>
    </row>
    <row r="94" spans="1:16" ht="45">
      <c r="A94" s="249">
        <v>1</v>
      </c>
      <c r="B94" s="18"/>
      <c r="C94" s="735" t="s">
        <v>431</v>
      </c>
      <c r="D94" s="594" t="s">
        <v>484</v>
      </c>
      <c r="E94" s="595">
        <v>0.97199999999999998</v>
      </c>
      <c r="F94" s="80" t="e">
        <f>VLOOKUP(#REF!,#REF!,2,FALSE)</f>
        <v>#REF!</v>
      </c>
      <c r="G94" s="595">
        <v>0.97199999999999998</v>
      </c>
      <c r="H94" s="595">
        <v>1.2</v>
      </c>
      <c r="I94" s="595">
        <v>0.25</v>
      </c>
      <c r="J94" s="595">
        <v>0</v>
      </c>
      <c r="K94" s="193" t="s">
        <v>119</v>
      </c>
      <c r="L94" s="193" t="e">
        <f>IF(B94=$B$39,1,0)</f>
        <v>#REF!</v>
      </c>
      <c r="M94" s="5">
        <v>1</v>
      </c>
      <c r="N94" s="5">
        <v>0</v>
      </c>
      <c r="P94" s="535">
        <f t="shared" ref="P94:P105" si="7">J94+I94+H94</f>
        <v>1.45</v>
      </c>
    </row>
    <row r="95" spans="1:16" ht="45">
      <c r="A95" s="249">
        <v>2</v>
      </c>
      <c r="B95" s="18"/>
      <c r="C95" s="735" t="s">
        <v>431</v>
      </c>
      <c r="D95" s="594" t="s">
        <v>485</v>
      </c>
      <c r="E95" s="595">
        <v>4.6980000000000004</v>
      </c>
      <c r="F95" s="80" t="e">
        <f>VLOOKUP(#REF!,#REF!,2,FALSE)</f>
        <v>#REF!</v>
      </c>
      <c r="G95" s="595">
        <v>4.6980000000000004</v>
      </c>
      <c r="H95" s="595">
        <v>1.649</v>
      </c>
      <c r="I95" s="595">
        <v>0.99</v>
      </c>
      <c r="J95" s="595">
        <v>0</v>
      </c>
      <c r="K95" s="193" t="s">
        <v>119</v>
      </c>
      <c r="L95" s="193" t="e">
        <f>IF(B95=$B$39,1,0)</f>
        <v>#REF!</v>
      </c>
      <c r="M95" s="5">
        <v>1</v>
      </c>
      <c r="N95" s="5">
        <v>0</v>
      </c>
      <c r="P95" s="535">
        <f t="shared" si="7"/>
        <v>2.6390000000000002</v>
      </c>
    </row>
    <row r="96" spans="1:16" s="534" customFormat="1" ht="60">
      <c r="A96" s="537">
        <v>3</v>
      </c>
      <c r="B96" s="609"/>
      <c r="C96" s="736" t="s">
        <v>486</v>
      </c>
      <c r="D96" s="565" t="s">
        <v>487</v>
      </c>
      <c r="E96" s="540">
        <v>13.5</v>
      </c>
      <c r="F96" s="609" t="e">
        <f>VLOOKUP(#REF!,#REF!,2,FALSE)</f>
        <v>#REF!</v>
      </c>
      <c r="G96" s="540">
        <v>13.5</v>
      </c>
      <c r="H96" s="540">
        <v>3.5</v>
      </c>
      <c r="I96" s="540">
        <v>0</v>
      </c>
      <c r="J96" s="540">
        <v>0</v>
      </c>
      <c r="K96" s="533" t="s">
        <v>120</v>
      </c>
      <c r="L96" s="533" t="e">
        <f>IF(B96=$B$39,1,0)</f>
        <v>#REF!</v>
      </c>
      <c r="M96" s="534">
        <v>1</v>
      </c>
      <c r="N96" s="534">
        <v>0</v>
      </c>
      <c r="P96" s="535">
        <f t="shared" si="7"/>
        <v>3.5</v>
      </c>
    </row>
    <row r="97" spans="1:16" ht="71.25">
      <c r="A97" s="249">
        <v>4</v>
      </c>
      <c r="B97" s="80"/>
      <c r="C97" s="737" t="s">
        <v>488</v>
      </c>
      <c r="D97" s="594" t="s">
        <v>489</v>
      </c>
      <c r="E97" s="595">
        <v>11</v>
      </c>
      <c r="F97" s="80" t="s">
        <v>195</v>
      </c>
      <c r="G97" s="595">
        <v>15.4</v>
      </c>
      <c r="H97" s="595">
        <v>2.5870000000000002</v>
      </c>
      <c r="I97" s="595">
        <v>0</v>
      </c>
      <c r="J97" s="595">
        <v>0</v>
      </c>
      <c r="K97" s="533" t="s">
        <v>120</v>
      </c>
      <c r="L97" s="193" t="e">
        <f>IF(B97=$B$39,1,0)</f>
        <v>#REF!</v>
      </c>
      <c r="M97" s="5">
        <v>1</v>
      </c>
      <c r="N97" s="5">
        <v>0</v>
      </c>
      <c r="P97" s="535">
        <f t="shared" si="7"/>
        <v>2.5870000000000002</v>
      </c>
    </row>
    <row r="98" spans="1:16" ht="57">
      <c r="A98" s="249">
        <v>5</v>
      </c>
      <c r="B98" s="80"/>
      <c r="C98" s="703" t="s">
        <v>511</v>
      </c>
      <c r="D98" s="738" t="s">
        <v>512</v>
      </c>
      <c r="E98" s="595">
        <v>7</v>
      </c>
      <c r="F98" s="80" t="s">
        <v>195</v>
      </c>
      <c r="G98" s="595">
        <v>7.7789999999999999</v>
      </c>
      <c r="H98" s="595">
        <v>1.38</v>
      </c>
      <c r="I98" s="595">
        <v>0</v>
      </c>
      <c r="J98" s="595">
        <v>0</v>
      </c>
      <c r="K98" s="533" t="s">
        <v>513</v>
      </c>
      <c r="L98" s="193">
        <v>0</v>
      </c>
      <c r="M98" s="5">
        <v>1</v>
      </c>
      <c r="N98" s="5">
        <v>0</v>
      </c>
      <c r="P98" s="535">
        <f>J98+I98+H98</f>
        <v>1.38</v>
      </c>
    </row>
    <row r="99" spans="1:16" ht="30">
      <c r="A99" s="249">
        <v>6</v>
      </c>
      <c r="B99" s="18" t="s">
        <v>490</v>
      </c>
      <c r="C99" s="703" t="s">
        <v>491</v>
      </c>
      <c r="D99" s="594" t="s">
        <v>492</v>
      </c>
      <c r="E99" s="595">
        <v>47.04</v>
      </c>
      <c r="F99" s="80"/>
      <c r="G99" s="595">
        <v>6.6820000000000004</v>
      </c>
      <c r="H99" s="595">
        <v>0</v>
      </c>
      <c r="I99" s="595">
        <v>0</v>
      </c>
      <c r="J99" s="595">
        <v>0</v>
      </c>
      <c r="K99" s="193" t="s">
        <v>306</v>
      </c>
      <c r="L99" s="193" t="e">
        <f>IF(B99=$B$39,1,0)</f>
        <v>#REF!</v>
      </c>
      <c r="M99" s="5">
        <v>1</v>
      </c>
      <c r="N99" s="5">
        <v>0</v>
      </c>
      <c r="P99" s="535">
        <f t="shared" si="7"/>
        <v>0</v>
      </c>
    </row>
    <row r="100" spans="1:16" ht="62.25" customHeight="1">
      <c r="A100" s="249">
        <v>7</v>
      </c>
      <c r="B100" s="18" t="s">
        <v>494</v>
      </c>
      <c r="C100" s="703" t="s">
        <v>491</v>
      </c>
      <c r="D100" s="739" t="s">
        <v>493</v>
      </c>
      <c r="E100" s="595"/>
      <c r="F100" s="80"/>
      <c r="G100" s="595">
        <v>1.1759999999999999</v>
      </c>
      <c r="H100" s="595">
        <v>0</v>
      </c>
      <c r="I100" s="595">
        <v>0</v>
      </c>
      <c r="J100" s="595">
        <v>0</v>
      </c>
      <c r="K100" s="193" t="s">
        <v>306</v>
      </c>
      <c r="L100" s="193">
        <v>0</v>
      </c>
      <c r="M100" s="5">
        <v>1</v>
      </c>
      <c r="N100" s="5">
        <v>0</v>
      </c>
      <c r="P100" s="535">
        <f t="shared" si="7"/>
        <v>0</v>
      </c>
    </row>
    <row r="101" spans="1:16" ht="71.25">
      <c r="A101" s="249">
        <v>8</v>
      </c>
      <c r="B101" s="80"/>
      <c r="C101" s="703" t="s">
        <v>491</v>
      </c>
      <c r="D101" s="738" t="s">
        <v>495</v>
      </c>
      <c r="E101" s="595"/>
      <c r="F101" s="80"/>
      <c r="G101" s="595">
        <v>2.8</v>
      </c>
      <c r="H101" s="595">
        <v>0.53100000000000003</v>
      </c>
      <c r="I101" s="595">
        <v>0</v>
      </c>
      <c r="J101" s="595">
        <v>0</v>
      </c>
      <c r="K101" s="193" t="s">
        <v>306</v>
      </c>
      <c r="L101" s="193">
        <v>0</v>
      </c>
      <c r="M101" s="5">
        <v>1</v>
      </c>
      <c r="N101" s="5">
        <v>0</v>
      </c>
      <c r="P101" s="535">
        <f t="shared" si="7"/>
        <v>0.53100000000000003</v>
      </c>
    </row>
    <row r="102" spans="1:16" ht="45">
      <c r="A102" s="249">
        <v>9</v>
      </c>
      <c r="B102" s="80"/>
      <c r="C102" s="700" t="s">
        <v>499</v>
      </c>
      <c r="D102" s="738" t="s">
        <v>498</v>
      </c>
      <c r="E102" s="595">
        <v>3.5</v>
      </c>
      <c r="F102" s="80" t="s">
        <v>195</v>
      </c>
      <c r="G102" s="595">
        <v>5.7119999999999997</v>
      </c>
      <c r="H102" s="595">
        <v>1.6519999999999999</v>
      </c>
      <c r="I102" s="595">
        <v>0</v>
      </c>
      <c r="J102" s="595">
        <v>0</v>
      </c>
      <c r="K102" s="193" t="s">
        <v>445</v>
      </c>
      <c r="L102" s="193">
        <v>0</v>
      </c>
      <c r="M102" s="5">
        <v>1</v>
      </c>
      <c r="N102" s="5">
        <v>0</v>
      </c>
      <c r="P102" s="535">
        <f t="shared" si="7"/>
        <v>1.6519999999999999</v>
      </c>
    </row>
    <row r="103" spans="1:16" ht="60">
      <c r="A103" s="249">
        <v>10</v>
      </c>
      <c r="B103" s="80"/>
      <c r="C103" s="703" t="s">
        <v>500</v>
      </c>
      <c r="D103" s="594" t="s">
        <v>501</v>
      </c>
      <c r="E103" s="595"/>
      <c r="F103" s="80" t="s">
        <v>502</v>
      </c>
      <c r="G103" s="595">
        <v>4.4809999999999999</v>
      </c>
      <c r="H103" s="595">
        <v>0</v>
      </c>
      <c r="I103" s="595">
        <v>0</v>
      </c>
      <c r="J103" s="595">
        <v>0</v>
      </c>
      <c r="K103" s="193" t="s">
        <v>445</v>
      </c>
      <c r="L103" s="193">
        <v>0</v>
      </c>
      <c r="M103" s="5">
        <v>1</v>
      </c>
      <c r="N103" s="5">
        <v>0</v>
      </c>
      <c r="P103" s="535">
        <f t="shared" si="7"/>
        <v>0</v>
      </c>
    </row>
    <row r="104" spans="1:16" ht="71.25">
      <c r="A104" s="249">
        <v>11</v>
      </c>
      <c r="B104" s="80"/>
      <c r="C104" s="703" t="s">
        <v>503</v>
      </c>
      <c r="D104" s="594" t="s">
        <v>501</v>
      </c>
      <c r="E104" s="595">
        <v>779</v>
      </c>
      <c r="F104" s="80" t="s">
        <v>502</v>
      </c>
      <c r="G104" s="595">
        <v>9.6999999999999993</v>
      </c>
      <c r="H104" s="595">
        <v>1.498</v>
      </c>
      <c r="I104" s="595">
        <v>0</v>
      </c>
      <c r="J104" s="595">
        <v>0</v>
      </c>
      <c r="K104" s="193" t="s">
        <v>445</v>
      </c>
      <c r="L104" s="193">
        <v>0</v>
      </c>
      <c r="M104" s="5">
        <v>1</v>
      </c>
      <c r="N104" s="5">
        <v>0</v>
      </c>
      <c r="P104" s="535">
        <f t="shared" si="7"/>
        <v>1.498</v>
      </c>
    </row>
    <row r="105" spans="1:16" ht="60">
      <c r="A105" s="249">
        <v>12</v>
      </c>
      <c r="B105" s="80"/>
      <c r="C105" s="703" t="s">
        <v>504</v>
      </c>
      <c r="D105" s="594" t="s">
        <v>505</v>
      </c>
      <c r="E105" s="595">
        <v>2.7269999999999999</v>
      </c>
      <c r="F105" s="80" t="s">
        <v>286</v>
      </c>
      <c r="G105" s="595">
        <v>2.7269999999999999</v>
      </c>
      <c r="H105" s="595">
        <v>0.8</v>
      </c>
      <c r="I105" s="595">
        <v>1.127</v>
      </c>
      <c r="J105" s="595">
        <v>0</v>
      </c>
      <c r="K105" s="193" t="s">
        <v>445</v>
      </c>
      <c r="L105" s="193">
        <v>0</v>
      </c>
      <c r="M105" s="5">
        <v>1</v>
      </c>
      <c r="N105" s="5">
        <v>0</v>
      </c>
      <c r="P105" s="535">
        <f t="shared" si="7"/>
        <v>1.927</v>
      </c>
    </row>
    <row r="106" spans="1:16" ht="45">
      <c r="A106" s="249">
        <v>13</v>
      </c>
      <c r="B106" s="80"/>
      <c r="C106" s="741" t="s">
        <v>344</v>
      </c>
      <c r="D106" s="742" t="s">
        <v>514</v>
      </c>
      <c r="E106" s="595">
        <v>7</v>
      </c>
      <c r="F106" s="80" t="s">
        <v>195</v>
      </c>
      <c r="G106" s="595">
        <v>10</v>
      </c>
      <c r="H106" s="595">
        <v>3</v>
      </c>
      <c r="I106" s="595">
        <v>6</v>
      </c>
      <c r="J106" s="595">
        <v>1</v>
      </c>
      <c r="K106" s="193" t="s">
        <v>121</v>
      </c>
      <c r="L106" s="193">
        <v>0</v>
      </c>
      <c r="M106" s="5">
        <v>1</v>
      </c>
      <c r="N106" s="5">
        <v>0</v>
      </c>
      <c r="P106" s="535">
        <f t="shared" ref="P106:P113" si="8">J106+I106+H106</f>
        <v>10</v>
      </c>
    </row>
    <row r="107" spans="1:16" ht="57">
      <c r="A107" s="249"/>
      <c r="B107" s="738" t="s">
        <v>519</v>
      </c>
      <c r="C107" s="703" t="s">
        <v>472</v>
      </c>
      <c r="D107" s="738" t="s">
        <v>516</v>
      </c>
      <c r="E107" s="595">
        <v>3.5</v>
      </c>
      <c r="F107" s="80" t="s">
        <v>286</v>
      </c>
      <c r="G107" s="595">
        <v>3.5</v>
      </c>
      <c r="H107" s="595">
        <v>2.0499999999999998</v>
      </c>
      <c r="I107" s="595">
        <v>0.24299999999999999</v>
      </c>
      <c r="J107" s="595">
        <v>0</v>
      </c>
      <c r="K107" s="193" t="s">
        <v>305</v>
      </c>
      <c r="L107" s="193">
        <v>0</v>
      </c>
      <c r="M107" s="5">
        <v>1</v>
      </c>
      <c r="N107" s="5">
        <v>0</v>
      </c>
      <c r="P107" s="535">
        <f t="shared" si="8"/>
        <v>2.2929999999999997</v>
      </c>
    </row>
    <row r="108" spans="1:16" ht="45">
      <c r="A108" s="249"/>
      <c r="B108" s="738" t="s">
        <v>518</v>
      </c>
      <c r="C108" s="703" t="s">
        <v>517</v>
      </c>
      <c r="D108" s="738" t="s">
        <v>520</v>
      </c>
      <c r="E108" s="595">
        <v>7.9</v>
      </c>
      <c r="F108" s="80" t="s">
        <v>272</v>
      </c>
      <c r="G108" s="595">
        <v>12.3</v>
      </c>
      <c r="H108" s="595">
        <v>1.575</v>
      </c>
      <c r="I108" s="595">
        <v>2.052</v>
      </c>
      <c r="J108" s="595">
        <v>0</v>
      </c>
      <c r="K108" s="193" t="s">
        <v>305</v>
      </c>
      <c r="L108" s="193">
        <v>0</v>
      </c>
      <c r="M108" s="5">
        <v>1</v>
      </c>
      <c r="N108" s="5">
        <v>0</v>
      </c>
      <c r="P108" s="535">
        <f t="shared" si="8"/>
        <v>3.6269999999999998</v>
      </c>
    </row>
    <row r="109" spans="1:16" ht="71.25">
      <c r="A109" s="249"/>
      <c r="B109" s="80"/>
      <c r="C109" s="700" t="s">
        <v>521</v>
      </c>
      <c r="D109" s="742" t="s">
        <v>495</v>
      </c>
      <c r="E109" s="595">
        <v>0</v>
      </c>
      <c r="F109" s="80" t="s">
        <v>453</v>
      </c>
      <c r="G109" s="595">
        <v>0.85</v>
      </c>
      <c r="H109" s="595">
        <v>0.87</v>
      </c>
      <c r="I109" s="595">
        <v>0.21</v>
      </c>
      <c r="J109" s="595">
        <v>0</v>
      </c>
      <c r="K109" s="193" t="s">
        <v>305</v>
      </c>
      <c r="L109" s="193">
        <v>0</v>
      </c>
      <c r="M109" s="5">
        <v>1</v>
      </c>
      <c r="N109" s="5">
        <v>0</v>
      </c>
      <c r="P109" s="535">
        <f t="shared" si="8"/>
        <v>1.08</v>
      </c>
    </row>
    <row r="110" spans="1:16" ht="45">
      <c r="A110" s="249"/>
      <c r="B110" s="80"/>
      <c r="C110" s="700" t="s">
        <v>522</v>
      </c>
      <c r="D110" s="742" t="s">
        <v>523</v>
      </c>
      <c r="E110" s="595">
        <v>9.3000000000000007</v>
      </c>
      <c r="F110" s="80" t="s">
        <v>272</v>
      </c>
      <c r="G110" s="595">
        <v>14.7</v>
      </c>
      <c r="H110" s="595">
        <v>1.9690000000000001</v>
      </c>
      <c r="I110" s="595">
        <v>2</v>
      </c>
      <c r="J110" s="595">
        <v>5</v>
      </c>
      <c r="K110" s="193" t="s">
        <v>305</v>
      </c>
      <c r="L110" s="193">
        <v>0</v>
      </c>
      <c r="M110" s="5">
        <v>1</v>
      </c>
      <c r="N110" s="5">
        <v>0</v>
      </c>
      <c r="P110" s="535">
        <f t="shared" si="8"/>
        <v>8.9689999999999994</v>
      </c>
    </row>
    <row r="111" spans="1:16" ht="85.5">
      <c r="A111" s="249"/>
      <c r="B111" s="80"/>
      <c r="C111" s="741" t="s">
        <v>524</v>
      </c>
      <c r="D111" s="742" t="s">
        <v>525</v>
      </c>
      <c r="E111" s="595">
        <v>2.5</v>
      </c>
      <c r="F111" s="80" t="s">
        <v>286</v>
      </c>
      <c r="G111" s="595">
        <v>2.5</v>
      </c>
      <c r="H111" s="595">
        <v>0.5</v>
      </c>
      <c r="I111" s="595">
        <v>1</v>
      </c>
      <c r="J111" s="595">
        <v>0</v>
      </c>
      <c r="K111" s="193" t="s">
        <v>305</v>
      </c>
      <c r="L111" s="193">
        <v>0</v>
      </c>
      <c r="M111" s="5">
        <v>1</v>
      </c>
      <c r="N111" s="5">
        <v>0</v>
      </c>
      <c r="P111" s="535">
        <f t="shared" si="8"/>
        <v>1.5</v>
      </c>
    </row>
    <row r="112" spans="1:16" ht="52.5" customHeight="1">
      <c r="A112" s="249"/>
      <c r="B112" s="80"/>
      <c r="C112" s="700" t="s">
        <v>532</v>
      </c>
      <c r="D112" s="742" t="s">
        <v>531</v>
      </c>
      <c r="E112" s="595">
        <v>3.4319999999999999</v>
      </c>
      <c r="F112" s="80" t="s">
        <v>502</v>
      </c>
      <c r="G112" s="595">
        <v>24.38</v>
      </c>
      <c r="H112" s="595">
        <v>7</v>
      </c>
      <c r="I112" s="595">
        <v>0</v>
      </c>
      <c r="J112" s="595">
        <v>0</v>
      </c>
      <c r="K112" s="193" t="s">
        <v>475</v>
      </c>
      <c r="L112" s="193">
        <v>0</v>
      </c>
      <c r="M112" s="5">
        <v>1</v>
      </c>
      <c r="N112" s="5">
        <v>0</v>
      </c>
      <c r="P112" s="535">
        <f t="shared" si="8"/>
        <v>7</v>
      </c>
    </row>
    <row r="113" spans="1:16" ht="57">
      <c r="A113" s="249"/>
      <c r="B113" s="80"/>
      <c r="C113" s="703" t="s">
        <v>533</v>
      </c>
      <c r="D113" s="738" t="s">
        <v>534</v>
      </c>
      <c r="E113" s="595">
        <v>0</v>
      </c>
      <c r="F113" s="80" t="s">
        <v>453</v>
      </c>
      <c r="G113" s="595">
        <v>2.5</v>
      </c>
      <c r="H113" s="595">
        <v>1.3</v>
      </c>
      <c r="I113" s="595">
        <v>1.2</v>
      </c>
      <c r="J113" s="595">
        <v>0</v>
      </c>
      <c r="K113" s="193" t="s">
        <v>475</v>
      </c>
      <c r="L113" s="193" t="e">
        <f>IF(B113=$B$39,1,0)</f>
        <v>#REF!</v>
      </c>
      <c r="M113" s="5">
        <v>1</v>
      </c>
      <c r="N113" s="5">
        <v>0</v>
      </c>
      <c r="P113" s="17">
        <f t="shared" si="8"/>
        <v>2.5</v>
      </c>
    </row>
    <row r="114" spans="1:16" ht="42.75">
      <c r="A114" s="249"/>
      <c r="B114" s="80"/>
      <c r="C114" s="703" t="s">
        <v>371</v>
      </c>
      <c r="D114" s="738" t="s">
        <v>601</v>
      </c>
      <c r="E114" s="602"/>
      <c r="F114" s="602" t="s">
        <v>453</v>
      </c>
      <c r="G114" s="602">
        <v>2</v>
      </c>
      <c r="H114" s="602">
        <v>0</v>
      </c>
      <c r="I114" s="602">
        <v>0</v>
      </c>
      <c r="J114" s="602">
        <v>0</v>
      </c>
      <c r="K114" s="597" t="s">
        <v>530</v>
      </c>
      <c r="L114" s="193"/>
    </row>
    <row r="115" spans="1:16">
      <c r="A115" s="249"/>
      <c r="B115" s="101"/>
      <c r="C115" s="33"/>
      <c r="D115" s="594"/>
      <c r="E115" s="595"/>
      <c r="F115" s="80"/>
      <c r="G115" s="595"/>
      <c r="H115" s="595"/>
      <c r="I115" s="596"/>
      <c r="J115" s="596"/>
      <c r="K115" s="193"/>
      <c r="L115" s="193" t="e">
        <f t="shared" ref="L115:L120" si="9">IF(B115=$B$39,1,0)</f>
        <v>#REF!</v>
      </c>
    </row>
    <row r="116" spans="1:16">
      <c r="A116" s="1750" t="e">
        <f>VLOOKUP(#REF!,#REF!,2,FALSE)</f>
        <v>#REF!</v>
      </c>
      <c r="B116" s="1751"/>
      <c r="C116" s="1751"/>
      <c r="D116" s="594"/>
      <c r="E116" s="595"/>
      <c r="F116" s="80"/>
      <c r="G116" s="595">
        <f>SUM(G94:G115)</f>
        <v>148.357</v>
      </c>
      <c r="H116" s="595">
        <f>SUM(H94:H115)</f>
        <v>33.061</v>
      </c>
      <c r="I116" s="595">
        <f>SUM(I94:I115)</f>
        <v>15.072000000000001</v>
      </c>
      <c r="J116" s="595">
        <f>SUM(J94:J115)</f>
        <v>6</v>
      </c>
      <c r="K116" s="193"/>
      <c r="L116" s="193" t="e">
        <f t="shared" si="9"/>
        <v>#REF!</v>
      </c>
    </row>
    <row r="117" spans="1:16">
      <c r="A117" s="1750" t="e">
        <f>VLOOKUP(#REF!,#REF!,2,FALSE)</f>
        <v>#REF!</v>
      </c>
      <c r="B117" s="1751"/>
      <c r="C117" s="1751"/>
      <c r="D117" s="594"/>
      <c r="E117" s="595"/>
      <c r="F117" s="80"/>
      <c r="G117" s="595"/>
      <c r="H117" s="595"/>
      <c r="I117" s="596"/>
      <c r="J117" s="596"/>
      <c r="K117" s="193"/>
      <c r="L117" s="193" t="e">
        <f t="shared" si="9"/>
        <v>#REF!</v>
      </c>
    </row>
    <row r="118" spans="1:16" ht="99.75">
      <c r="A118" s="249">
        <v>1</v>
      </c>
      <c r="B118" s="743"/>
      <c r="C118" s="741" t="s">
        <v>497</v>
      </c>
      <c r="D118" s="738" t="s">
        <v>496</v>
      </c>
      <c r="E118" s="595">
        <v>2.5</v>
      </c>
      <c r="F118" s="80" t="e">
        <f>VLOOKUP(#REF!,#REF!,2,FALSE)</f>
        <v>#REF!</v>
      </c>
      <c r="G118" s="595">
        <v>2.5</v>
      </c>
      <c r="H118" s="595">
        <v>0</v>
      </c>
      <c r="I118" s="595">
        <v>0.5</v>
      </c>
      <c r="J118" s="595">
        <v>1</v>
      </c>
      <c r="K118" s="193" t="s">
        <v>442</v>
      </c>
      <c r="L118" s="193" t="e">
        <f t="shared" si="9"/>
        <v>#REF!</v>
      </c>
      <c r="M118" s="5">
        <v>0</v>
      </c>
      <c r="N118" s="5">
        <v>1</v>
      </c>
      <c r="P118" s="17">
        <f t="shared" ref="P118:P125" si="10">J118+I118+H118</f>
        <v>1.5</v>
      </c>
    </row>
    <row r="119" spans="1:16" ht="60">
      <c r="A119" s="249">
        <v>2</v>
      </c>
      <c r="B119" s="80"/>
      <c r="C119" s="744" t="s">
        <v>506</v>
      </c>
      <c r="D119" s="594" t="s">
        <v>507</v>
      </c>
      <c r="E119" s="595">
        <v>4</v>
      </c>
      <c r="F119" s="80" t="e">
        <f>VLOOKUP(#REF!,#REF!,2,FALSE)</f>
        <v>#REF!</v>
      </c>
      <c r="G119" s="595">
        <v>4</v>
      </c>
      <c r="H119" s="595">
        <v>0</v>
      </c>
      <c r="I119" s="595">
        <v>1</v>
      </c>
      <c r="J119" s="595">
        <v>1</v>
      </c>
      <c r="K119" s="193" t="s">
        <v>445</v>
      </c>
      <c r="L119" s="193" t="e">
        <f t="shared" si="9"/>
        <v>#REF!</v>
      </c>
      <c r="M119" s="5">
        <v>0</v>
      </c>
      <c r="N119" s="5">
        <v>1</v>
      </c>
      <c r="P119" s="17">
        <f t="shared" si="10"/>
        <v>2</v>
      </c>
    </row>
    <row r="120" spans="1:16" ht="45">
      <c r="A120" s="249">
        <v>3</v>
      </c>
      <c r="B120" s="80"/>
      <c r="C120" s="744" t="s">
        <v>508</v>
      </c>
      <c r="D120" s="594" t="s">
        <v>509</v>
      </c>
      <c r="E120" s="595">
        <v>0</v>
      </c>
      <c r="F120" s="80" t="e">
        <f>VLOOKUP(#REF!,#REF!,2,FALSE)</f>
        <v>#REF!</v>
      </c>
      <c r="G120" s="595">
        <v>7.8</v>
      </c>
      <c r="H120" s="595">
        <v>0</v>
      </c>
      <c r="I120" s="595">
        <v>1</v>
      </c>
      <c r="J120" s="595">
        <v>2</v>
      </c>
      <c r="K120" s="193" t="s">
        <v>445</v>
      </c>
      <c r="L120" s="193" t="e">
        <f t="shared" si="9"/>
        <v>#REF!</v>
      </c>
      <c r="M120" s="5">
        <v>0</v>
      </c>
      <c r="N120" s="5">
        <v>1</v>
      </c>
      <c r="P120" s="17">
        <f t="shared" si="10"/>
        <v>3</v>
      </c>
    </row>
    <row r="121" spans="1:16" ht="42.75">
      <c r="A121" s="249">
        <v>4</v>
      </c>
      <c r="B121" s="80"/>
      <c r="C121" s="703" t="s">
        <v>350</v>
      </c>
      <c r="D121" s="738" t="s">
        <v>514</v>
      </c>
      <c r="E121" s="595">
        <v>0</v>
      </c>
      <c r="F121" s="80"/>
      <c r="G121" s="595">
        <v>20</v>
      </c>
      <c r="H121" s="595">
        <v>0</v>
      </c>
      <c r="I121" s="595">
        <v>5</v>
      </c>
      <c r="J121" s="595">
        <v>5</v>
      </c>
      <c r="K121" s="193" t="s">
        <v>515</v>
      </c>
      <c r="L121" s="193">
        <v>0</v>
      </c>
      <c r="M121" s="5">
        <v>0</v>
      </c>
      <c r="N121" s="5">
        <v>1</v>
      </c>
      <c r="P121" s="17">
        <f t="shared" si="10"/>
        <v>10</v>
      </c>
    </row>
    <row r="122" spans="1:16" ht="57">
      <c r="A122" s="249">
        <v>5</v>
      </c>
      <c r="B122" s="80"/>
      <c r="C122" s="703" t="s">
        <v>510</v>
      </c>
      <c r="D122" s="738" t="s">
        <v>527</v>
      </c>
      <c r="E122" s="595"/>
      <c r="F122" s="80"/>
      <c r="G122" s="595">
        <v>5.4</v>
      </c>
      <c r="H122" s="595">
        <v>0</v>
      </c>
      <c r="I122" s="595">
        <v>1</v>
      </c>
      <c r="J122" s="595">
        <v>2</v>
      </c>
      <c r="K122" s="193" t="s">
        <v>445</v>
      </c>
      <c r="L122" s="193">
        <v>0</v>
      </c>
      <c r="M122" s="5">
        <v>0</v>
      </c>
      <c r="N122" s="5">
        <v>1</v>
      </c>
      <c r="P122" s="17">
        <f t="shared" si="10"/>
        <v>3</v>
      </c>
    </row>
    <row r="123" spans="1:16" ht="57">
      <c r="A123" s="249">
        <v>6</v>
      </c>
      <c r="B123" s="80"/>
      <c r="C123" s="703" t="s">
        <v>510</v>
      </c>
      <c r="D123" s="738" t="s">
        <v>528</v>
      </c>
      <c r="E123" s="595"/>
      <c r="F123" s="80"/>
      <c r="G123" s="595">
        <v>9.4499999999999993</v>
      </c>
      <c r="H123" s="595">
        <v>0</v>
      </c>
      <c r="I123" s="595">
        <v>1</v>
      </c>
      <c r="J123" s="595">
        <v>2</v>
      </c>
      <c r="K123" s="193" t="s">
        <v>445</v>
      </c>
      <c r="L123" s="193">
        <v>0</v>
      </c>
      <c r="M123" s="5">
        <v>0</v>
      </c>
      <c r="N123" s="5">
        <v>1</v>
      </c>
      <c r="P123" s="17">
        <f t="shared" si="10"/>
        <v>3</v>
      </c>
    </row>
    <row r="124" spans="1:16" ht="72" customHeight="1">
      <c r="A124" s="249">
        <v>7</v>
      </c>
      <c r="B124" s="80"/>
      <c r="C124" s="745" t="s">
        <v>526</v>
      </c>
      <c r="D124" s="738" t="s">
        <v>529</v>
      </c>
      <c r="E124" s="595">
        <v>2.7</v>
      </c>
      <c r="F124" s="80" t="s">
        <v>286</v>
      </c>
      <c r="G124" s="595">
        <v>2.7</v>
      </c>
      <c r="H124" s="595">
        <v>0</v>
      </c>
      <c r="I124" s="595">
        <v>0.5</v>
      </c>
      <c r="J124" s="595">
        <v>0.5</v>
      </c>
      <c r="K124" s="193" t="s">
        <v>530</v>
      </c>
      <c r="L124" s="193">
        <v>0</v>
      </c>
      <c r="M124" s="5">
        <v>0</v>
      </c>
      <c r="N124" s="5">
        <v>1</v>
      </c>
      <c r="P124" s="17">
        <f t="shared" si="10"/>
        <v>1</v>
      </c>
    </row>
    <row r="125" spans="1:16" ht="56.25" customHeight="1">
      <c r="A125" s="249"/>
      <c r="B125" s="80"/>
      <c r="C125" s="703" t="s">
        <v>535</v>
      </c>
      <c r="D125" s="738" t="s">
        <v>536</v>
      </c>
      <c r="E125" s="595">
        <v>4.34</v>
      </c>
      <c r="F125" s="80" t="s">
        <v>286</v>
      </c>
      <c r="G125" s="595">
        <v>4.34</v>
      </c>
      <c r="H125" s="595">
        <v>0</v>
      </c>
      <c r="I125" s="595">
        <v>1.34</v>
      </c>
      <c r="J125" s="595">
        <v>1</v>
      </c>
      <c r="K125" s="193" t="s">
        <v>537</v>
      </c>
      <c r="L125" s="193">
        <v>0</v>
      </c>
      <c r="M125" s="5">
        <v>0</v>
      </c>
      <c r="N125" s="5">
        <v>1</v>
      </c>
      <c r="P125" s="17">
        <f t="shared" si="10"/>
        <v>2.34</v>
      </c>
    </row>
    <row r="126" spans="1:16" ht="56.25" customHeight="1">
      <c r="A126" s="249"/>
      <c r="B126" s="80"/>
      <c r="C126" s="703" t="s">
        <v>616</v>
      </c>
      <c r="D126" s="738" t="s">
        <v>617</v>
      </c>
      <c r="E126" s="595"/>
      <c r="F126" s="80" t="s">
        <v>453</v>
      </c>
      <c r="G126" s="595">
        <v>0.3</v>
      </c>
      <c r="H126" s="595">
        <v>0</v>
      </c>
      <c r="I126" s="595">
        <v>0.2</v>
      </c>
      <c r="J126" s="595">
        <v>0.1</v>
      </c>
      <c r="K126" s="597" t="s">
        <v>475</v>
      </c>
      <c r="L126" s="193">
        <v>0</v>
      </c>
      <c r="P126" s="17"/>
    </row>
    <row r="127" spans="1:16" ht="42.75">
      <c r="A127" s="249"/>
      <c r="B127" s="80"/>
      <c r="C127" s="703" t="s">
        <v>590</v>
      </c>
      <c r="D127" s="738" t="s">
        <v>591</v>
      </c>
      <c r="E127" s="540"/>
      <c r="F127" s="609" t="s">
        <v>453</v>
      </c>
      <c r="G127" s="540">
        <v>0.25</v>
      </c>
      <c r="H127" s="540">
        <v>0</v>
      </c>
      <c r="I127" s="540">
        <v>0.1</v>
      </c>
      <c r="J127" s="540">
        <v>0.05</v>
      </c>
      <c r="K127" s="597" t="s">
        <v>515</v>
      </c>
      <c r="L127" s="533">
        <f>IF(B127=$B$19,1,0)</f>
        <v>1</v>
      </c>
      <c r="M127" s="5">
        <v>0</v>
      </c>
      <c r="N127" s="5">
        <v>1</v>
      </c>
    </row>
    <row r="128" spans="1:16">
      <c r="A128" s="249"/>
      <c r="B128" s="33"/>
      <c r="C128" s="33"/>
      <c r="D128" s="594"/>
      <c r="E128" s="611"/>
      <c r="F128" s="80"/>
      <c r="G128" s="595"/>
      <c r="H128" s="611"/>
      <c r="I128" s="612"/>
      <c r="J128" s="612"/>
      <c r="K128" s="193"/>
      <c r="L128" s="193" t="e">
        <f>IF(B128=$B$39,1,0)</f>
        <v>#REF!</v>
      </c>
    </row>
    <row r="129" spans="1:17" ht="15.75" thickBot="1">
      <c r="A129" s="1714" t="e">
        <f>VLOOKUP(#REF!,#REF!,2,FALSE)</f>
        <v>#REF!</v>
      </c>
      <c r="B129" s="1715"/>
      <c r="C129" s="1715"/>
      <c r="D129" s="708"/>
      <c r="E129" s="746"/>
      <c r="F129" s="747"/>
      <c r="G129" s="748">
        <f>SUM(G118:G128)</f>
        <v>56.739999999999995</v>
      </c>
      <c r="H129" s="748">
        <f>SUM(H118:H128)</f>
        <v>0</v>
      </c>
      <c r="I129" s="748">
        <f>SUM(I118:I128)</f>
        <v>11.639999999999999</v>
      </c>
      <c r="J129" s="748">
        <f>SUM(J118:J128)</f>
        <v>14.65</v>
      </c>
      <c r="K129" s="193"/>
      <c r="L129" s="193" t="e">
        <f>IF(B129=$B$39,1,0)</f>
        <v>#REF!</v>
      </c>
    </row>
    <row r="130" spans="1:17" ht="16.5" thickBot="1">
      <c r="A130" s="282"/>
      <c r="B130" s="383" t="e">
        <f>VLOOKUP(#REF!,#REF!,2,FALSE)</f>
        <v>#REF!</v>
      </c>
      <c r="C130" s="348" t="str">
        <f>A92</f>
        <v>Ва ғайраҳо</v>
      </c>
      <c r="D130" s="380"/>
      <c r="E130" s="380"/>
      <c r="F130" s="381"/>
      <c r="G130" s="380">
        <f>G116+G129</f>
        <v>205.09699999999998</v>
      </c>
      <c r="H130" s="380">
        <f>H116+H129</f>
        <v>33.061</v>
      </c>
      <c r="I130" s="380">
        <f>I116+I129</f>
        <v>26.712</v>
      </c>
      <c r="J130" s="380">
        <f>J116+J129</f>
        <v>20.65</v>
      </c>
      <c r="K130" s="193"/>
      <c r="L130" s="193" t="e">
        <f>IF(B130=$B$39,1,0)</f>
        <v>#REF!</v>
      </c>
    </row>
    <row r="131" spans="1:17">
      <c r="A131" s="305"/>
      <c r="B131" s="108"/>
      <c r="C131" s="39"/>
      <c r="D131" s="29"/>
      <c r="E131" s="109"/>
      <c r="F131" s="74"/>
      <c r="G131" s="30"/>
      <c r="H131" s="30"/>
      <c r="I131" s="75"/>
      <c r="J131" s="75"/>
      <c r="K131" s="193"/>
      <c r="L131" s="193" t="e">
        <f>IF(B131=$B$39,1,0)</f>
        <v>#REF!</v>
      </c>
    </row>
    <row r="132" spans="1:17" ht="15.75" thickBot="1">
      <c r="A132" s="111"/>
      <c r="B132" s="28"/>
      <c r="C132" s="391"/>
      <c r="D132" s="40"/>
      <c r="E132" s="39"/>
      <c r="F132" s="74"/>
      <c r="G132" s="141">
        <f>G130+G90+G62+G39</f>
        <v>1152.2640000000001</v>
      </c>
      <c r="H132" s="30"/>
      <c r="I132" s="75"/>
      <c r="J132" s="30"/>
      <c r="K132" s="193"/>
      <c r="L132" s="193" t="e">
        <f>IF(B132=$B$39,1,0)</f>
        <v>#REF!</v>
      </c>
    </row>
    <row r="133" spans="1:17" ht="15.75" thickTop="1">
      <c r="A133" s="1746" t="e">
        <f>VLOOKUP(#REF!,#REF!,2,FALSE)</f>
        <v>#REF!</v>
      </c>
      <c r="B133" s="1747"/>
      <c r="C133" s="1747"/>
      <c r="D133" s="425"/>
      <c r="E133" s="426"/>
      <c r="F133" s="427"/>
      <c r="G133" s="428">
        <f>G130+G90+G62+G39</f>
        <v>1152.2640000000001</v>
      </c>
      <c r="H133" s="724" t="e">
        <f ca="1">SUMIF($L8:$L132,$L$39,H8:H131)</f>
        <v>#REF!</v>
      </c>
      <c r="I133" s="428">
        <f ca="1">SUMIF($L8:$L132,$L$39,I8:I131)</f>
        <v>652.03199999999993</v>
      </c>
      <c r="J133" s="428" t="e">
        <f ca="1">SUMIF($L8:$L132,$L$39,J8:J131)</f>
        <v>#REF!</v>
      </c>
      <c r="K133" s="302"/>
      <c r="L133" s="193"/>
      <c r="Q133" s="17"/>
    </row>
    <row r="134" spans="1:17" ht="19.5" thickBot="1">
      <c r="A134" s="1748" t="e">
        <f>VLOOKUP(#REF!,#REF!,2,FALSE)</f>
        <v>#REF!</v>
      </c>
      <c r="B134" s="1749"/>
      <c r="C134" s="1749"/>
      <c r="D134" s="582"/>
      <c r="E134" s="430"/>
      <c r="F134" s="431"/>
      <c r="G134" s="432"/>
      <c r="H134" s="434" t="e">
        <f ca="1">H133/H142*100</f>
        <v>#REF!</v>
      </c>
      <c r="I134" s="433" t="e">
        <f ca="1">I133/I142*100</f>
        <v>#REF!</v>
      </c>
      <c r="J134" s="434" t="e">
        <f ca="1">J133/J142*100</f>
        <v>#REF!</v>
      </c>
      <c r="K134" s="179"/>
      <c r="L134" s="193"/>
    </row>
    <row r="135" spans="1:17" ht="19.5" thickTop="1">
      <c r="A135" s="402"/>
      <c r="B135" s="1631" t="s">
        <v>417</v>
      </c>
      <c r="C135" s="1631"/>
      <c r="D135" s="402"/>
      <c r="E135" s="403"/>
      <c r="F135" s="404"/>
      <c r="G135" s="421"/>
      <c r="H135" s="406"/>
      <c r="I135" s="405"/>
      <c r="J135" s="406"/>
      <c r="K135" s="192"/>
      <c r="L135" s="4"/>
    </row>
    <row r="136" spans="1:17" ht="18.75">
      <c r="A136" s="402"/>
      <c r="B136" s="1613" t="s">
        <v>420</v>
      </c>
      <c r="C136" s="1613"/>
      <c r="D136" s="402"/>
      <c r="E136" s="403"/>
      <c r="F136" s="404"/>
      <c r="G136" s="705" t="s">
        <v>424</v>
      </c>
      <c r="H136" s="422" t="e">
        <f>#REF!</f>
        <v>#REF!</v>
      </c>
      <c r="I136" s="583" t="e">
        <f>#REF!</f>
        <v>#REF!</v>
      </c>
      <c r="J136" s="583" t="e">
        <f>#REF!</f>
        <v>#REF!</v>
      </c>
      <c r="K136" s="192"/>
      <c r="L136" s="4"/>
    </row>
    <row r="137" spans="1:17" ht="18.75">
      <c r="A137" s="402"/>
      <c r="B137" s="1613" t="s">
        <v>419</v>
      </c>
      <c r="C137" s="1613"/>
      <c r="D137" s="402"/>
      <c r="E137" s="403"/>
      <c r="F137" s="404"/>
      <c r="G137" s="706" t="s">
        <v>425</v>
      </c>
      <c r="H137" s="422" t="e">
        <f>#REF!</f>
        <v>#REF!</v>
      </c>
      <c r="I137" s="422" t="e">
        <f>#REF!</f>
        <v>#REF!</v>
      </c>
      <c r="J137" s="422" t="e">
        <f>#REF!</f>
        <v>#REF!</v>
      </c>
      <c r="K137" s="192"/>
      <c r="L137" s="4"/>
    </row>
    <row r="138" spans="1:17" ht="18.75">
      <c r="A138" s="402"/>
      <c r="B138" s="1613" t="s">
        <v>421</v>
      </c>
      <c r="C138" s="1613"/>
      <c r="D138" s="402"/>
      <c r="E138" s="403"/>
      <c r="F138" s="404"/>
      <c r="G138" s="421"/>
      <c r="H138" s="406"/>
      <c r="I138" s="405"/>
      <c r="J138" s="406"/>
      <c r="K138" s="192"/>
      <c r="L138" s="4"/>
    </row>
    <row r="139" spans="1:17" ht="18.75">
      <c r="A139" s="402"/>
      <c r="B139" s="1613" t="s">
        <v>422</v>
      </c>
      <c r="C139" s="1613"/>
      <c r="D139" s="402"/>
      <c r="E139" s="403"/>
      <c r="F139" s="404"/>
      <c r="G139" s="421"/>
      <c r="H139" s="406"/>
      <c r="I139" s="405"/>
      <c r="J139" s="406"/>
      <c r="K139" s="192"/>
      <c r="L139" s="4"/>
    </row>
    <row r="140" spans="1:17" ht="18.75">
      <c r="A140" s="402"/>
      <c r="B140" s="1613" t="s">
        <v>423</v>
      </c>
      <c r="C140" s="1613"/>
      <c r="D140" s="402"/>
      <c r="E140" s="403"/>
      <c r="F140" s="404"/>
      <c r="G140" s="421"/>
      <c r="H140" s="406"/>
      <c r="I140" s="405"/>
      <c r="J140" s="406"/>
      <c r="K140" s="192"/>
      <c r="L140" s="4"/>
    </row>
    <row r="141" spans="1:17" ht="19.5" thickBot="1">
      <c r="A141" s="402"/>
      <c r="B141" s="1635" t="s">
        <v>418</v>
      </c>
      <c r="C141" s="1635"/>
      <c r="D141" s="402"/>
      <c r="E141" s="403"/>
      <c r="F141" s="404"/>
      <c r="G141" s="421"/>
      <c r="H141" s="406"/>
      <c r="I141" s="405"/>
      <c r="J141" s="406"/>
      <c r="K141" s="192"/>
      <c r="L141" s="4"/>
    </row>
    <row r="142" spans="1:17" ht="15.75">
      <c r="A142" s="129" t="s">
        <v>237</v>
      </c>
      <c r="B142" s="3"/>
      <c r="C142" s="224"/>
      <c r="D142" s="131"/>
      <c r="E142" s="132"/>
      <c r="F142" s="132"/>
      <c r="G142" s="133"/>
      <c r="H142" s="136" t="e">
        <f>#REF!</f>
        <v>#REF!</v>
      </c>
      <c r="I142" s="136" t="e">
        <f>#REF!</f>
        <v>#REF!</v>
      </c>
      <c r="J142" s="136" t="e">
        <f>#REF!</f>
        <v>#REF!</v>
      </c>
      <c r="K142" s="135"/>
      <c r="L142" s="3"/>
    </row>
    <row r="143" spans="1:17">
      <c r="A143" s="3"/>
      <c r="B143" s="224"/>
      <c r="C143" s="224"/>
      <c r="D143" s="4"/>
      <c r="E143" s="224"/>
      <c r="F143" s="224"/>
      <c r="G143" s="224"/>
      <c r="H143" s="224"/>
      <c r="I143" s="224"/>
      <c r="J143" s="224"/>
      <c r="K143" s="3"/>
      <c r="L143" s="3"/>
    </row>
    <row r="144" spans="1:17">
      <c r="A144" s="3"/>
      <c r="B144" s="3" t="s">
        <v>238</v>
      </c>
      <c r="C144" s="224"/>
      <c r="D144" s="4"/>
      <c r="E144" s="224"/>
      <c r="F144" s="224"/>
      <c r="G144" s="222" t="s">
        <v>239</v>
      </c>
      <c r="H144" s="136" t="e">
        <f>#REF!</f>
        <v>#REF!</v>
      </c>
      <c r="I144" s="584" t="e">
        <f>#REF!</f>
        <v>#REF!</v>
      </c>
      <c r="J144" s="584" t="e">
        <f>#REF!</f>
        <v>#REF!</v>
      </c>
      <c r="K144" s="3"/>
      <c r="L144" s="3"/>
      <c r="M144" s="3"/>
      <c r="N144" s="17"/>
    </row>
    <row r="145" spans="1:14">
      <c r="A145" s="3"/>
      <c r="B145" s="3"/>
      <c r="C145" s="224" t="s">
        <v>240</v>
      </c>
      <c r="D145" s="4"/>
      <c r="E145" s="224"/>
      <c r="F145" s="224"/>
      <c r="G145" s="222" t="s">
        <v>241</v>
      </c>
      <c r="H145" s="136" t="e">
        <f>#REF!</f>
        <v>#REF!</v>
      </c>
      <c r="I145" s="136" t="e">
        <f>#REF!</f>
        <v>#REF!</v>
      </c>
      <c r="J145" s="136" t="e">
        <f>#REF!</f>
        <v>#REF!</v>
      </c>
      <c r="K145" s="3">
        <v>595.22418544831532</v>
      </c>
      <c r="L145" s="3"/>
      <c r="M145" s="3"/>
      <c r="N145" s="17"/>
    </row>
    <row r="146" spans="1:14">
      <c r="A146" s="3"/>
      <c r="B146" s="3"/>
      <c r="C146" s="224" t="s">
        <v>242</v>
      </c>
      <c r="D146" s="4"/>
      <c r="E146" s="224"/>
      <c r="F146" s="224"/>
      <c r="G146" s="222"/>
      <c r="H146" s="137"/>
      <c r="I146" s="137"/>
      <c r="J146" s="137"/>
      <c r="K146" s="3"/>
      <c r="L146" s="3"/>
      <c r="M146" s="3"/>
      <c r="N146" s="17"/>
    </row>
    <row r="147" spans="1:14" ht="20.25">
      <c r="A147" s="3"/>
      <c r="B147" s="138" t="s">
        <v>243</v>
      </c>
      <c r="C147" s="358"/>
      <c r="D147" s="4"/>
      <c r="E147" s="224"/>
      <c r="F147" s="224"/>
      <c r="G147" s="263"/>
      <c r="H147" s="266"/>
      <c r="I147" s="263"/>
      <c r="J147" s="141"/>
      <c r="K147" s="3"/>
      <c r="L147" s="3"/>
      <c r="M147" s="3"/>
      <c r="N147" s="17"/>
    </row>
    <row r="148" spans="1:14">
      <c r="A148" s="3"/>
      <c r="B148" s="138" t="s">
        <v>244</v>
      </c>
      <c r="C148" s="358"/>
      <c r="D148" s="4"/>
      <c r="E148" s="224"/>
      <c r="F148" s="224"/>
      <c r="G148" s="221"/>
      <c r="H148" s="141"/>
      <c r="I148" s="141"/>
      <c r="J148" s="141"/>
      <c r="K148" s="3"/>
      <c r="L148" s="3"/>
      <c r="M148" s="3"/>
      <c r="N148" s="17"/>
    </row>
    <row r="149" spans="1:14">
      <c r="A149" s="3"/>
      <c r="B149" s="138" t="s">
        <v>245</v>
      </c>
      <c r="C149" s="224"/>
      <c r="D149" s="4"/>
      <c r="E149" s="224"/>
      <c r="F149" s="224"/>
      <c r="G149" s="224"/>
      <c r="H149" s="224"/>
      <c r="I149" s="143"/>
      <c r="J149" s="224"/>
      <c r="K149" s="3"/>
      <c r="L149" s="3"/>
      <c r="M149" s="3"/>
      <c r="N149" s="17"/>
    </row>
    <row r="150" spans="1:14">
      <c r="A150" s="3"/>
      <c r="B150" s="138" t="s">
        <v>246</v>
      </c>
      <c r="C150" s="224"/>
      <c r="D150" s="4"/>
      <c r="E150" s="224"/>
      <c r="F150" s="224"/>
      <c r="G150" s="224"/>
      <c r="H150" s="141"/>
      <c r="I150" s="224"/>
      <c r="J150" s="224"/>
      <c r="K150" s="3"/>
      <c r="L150" s="3"/>
      <c r="M150" s="3"/>
      <c r="N150" s="17"/>
    </row>
    <row r="151" spans="1:14">
      <c r="A151" s="3"/>
      <c r="B151" s="138" t="s">
        <v>247</v>
      </c>
      <c r="C151" s="224"/>
      <c r="D151" s="4"/>
      <c r="E151" s="224"/>
      <c r="F151" s="224"/>
      <c r="G151" s="224"/>
      <c r="J151" s="224"/>
      <c r="K151" s="3"/>
      <c r="L151" s="3"/>
      <c r="M151" s="3"/>
      <c r="N151" s="17"/>
    </row>
    <row r="152" spans="1:14">
      <c r="A152" s="3"/>
      <c r="B152" s="3" t="s">
        <v>248</v>
      </c>
      <c r="C152" s="224"/>
      <c r="D152" s="4"/>
      <c r="E152" s="224"/>
      <c r="F152" s="224"/>
      <c r="G152" s="224"/>
      <c r="H152" s="224"/>
      <c r="I152" s="224"/>
      <c r="J152" s="224"/>
      <c r="K152" s="3"/>
      <c r="L152" s="3"/>
      <c r="M152" s="3"/>
      <c r="N152" s="17"/>
    </row>
    <row r="153" spans="1:14">
      <c r="B153" s="5" t="s">
        <v>249</v>
      </c>
      <c r="G153" s="94">
        <v>1345956</v>
      </c>
      <c r="H153" s="94">
        <v>151771</v>
      </c>
      <c r="I153" s="94">
        <v>144242</v>
      </c>
      <c r="J153" s="94">
        <v>113601</v>
      </c>
      <c r="L153" s="3"/>
      <c r="N153" s="17"/>
    </row>
    <row r="154" spans="1:14">
      <c r="B154" s="5"/>
      <c r="L154" s="3"/>
      <c r="N154" s="17"/>
    </row>
    <row r="155" spans="1:14">
      <c r="B155" s="5"/>
      <c r="D155" s="5"/>
      <c r="E155" s="224"/>
      <c r="G155" s="5"/>
      <c r="L155" s="224"/>
      <c r="N155" s="17"/>
    </row>
    <row r="156" spans="1:14">
      <c r="B156" s="5"/>
      <c r="D156" s="94"/>
      <c r="G156" s="5"/>
      <c r="J156" s="5"/>
      <c r="K156" s="224"/>
      <c r="L156" s="224"/>
      <c r="M156" s="224"/>
      <c r="N156" s="17"/>
    </row>
    <row r="157" spans="1:14">
      <c r="B157" s="5"/>
      <c r="D157" s="94"/>
      <c r="G157" s="5"/>
      <c r="J157" s="5"/>
      <c r="K157" s="224"/>
      <c r="L157" s="224"/>
      <c r="N157" s="17"/>
    </row>
    <row r="158" spans="1:14">
      <c r="D158" s="94"/>
      <c r="G158" s="5"/>
      <c r="J158" s="5"/>
      <c r="K158" s="224"/>
      <c r="L158" s="224"/>
      <c r="N158" s="17"/>
    </row>
    <row r="159" spans="1:14">
      <c r="D159" s="94"/>
      <c r="G159" s="5"/>
      <c r="J159" s="5"/>
      <c r="K159" s="224"/>
      <c r="L159" s="224"/>
      <c r="N159" s="17"/>
    </row>
    <row r="160" spans="1:14">
      <c r="B160" s="5"/>
      <c r="C160" s="5"/>
      <c r="D160" s="94"/>
      <c r="G160" s="5"/>
      <c r="J160" s="5"/>
      <c r="K160" s="224"/>
      <c r="L160" s="224"/>
      <c r="N160" s="17"/>
    </row>
    <row r="161" spans="2:14">
      <c r="B161" s="5"/>
      <c r="C161" s="5"/>
      <c r="D161" s="94"/>
      <c r="G161" s="5"/>
      <c r="J161" s="5"/>
      <c r="K161" s="224"/>
      <c r="L161" s="224"/>
      <c r="N161" s="17"/>
    </row>
    <row r="162" spans="2:14">
      <c r="B162" s="5"/>
      <c r="C162" s="5"/>
      <c r="D162" s="94"/>
      <c r="G162" s="5"/>
      <c r="J162" s="5"/>
      <c r="K162" s="224"/>
      <c r="L162" s="224"/>
      <c r="N162" s="17"/>
    </row>
    <row r="163" spans="2:14">
      <c r="B163" s="5"/>
      <c r="C163" s="5"/>
      <c r="D163" s="94"/>
      <c r="G163" s="5"/>
      <c r="J163" s="5"/>
      <c r="K163" s="224"/>
      <c r="L163" s="224"/>
      <c r="N163" s="17"/>
    </row>
    <row r="164" spans="2:14">
      <c r="B164" s="5"/>
      <c r="C164" s="5"/>
      <c r="D164" s="94"/>
      <c r="G164" s="5"/>
      <c r="J164" s="5"/>
      <c r="K164" s="224"/>
      <c r="L164" s="224"/>
      <c r="N164" s="17"/>
    </row>
    <row r="165" spans="2:14">
      <c r="B165" s="5"/>
      <c r="C165" s="5"/>
      <c r="D165" s="94"/>
      <c r="G165" s="5"/>
      <c r="J165" s="5"/>
      <c r="K165" s="224"/>
      <c r="L165" s="224"/>
      <c r="N165" s="17"/>
    </row>
    <row r="166" spans="2:14">
      <c r="B166" s="5"/>
      <c r="C166" s="5"/>
      <c r="D166" s="5"/>
      <c r="E166" s="224"/>
      <c r="G166" s="5"/>
      <c r="L166" s="224"/>
      <c r="N166" s="17"/>
    </row>
    <row r="167" spans="2:14">
      <c r="B167" s="5"/>
      <c r="C167" s="5"/>
      <c r="D167" s="5"/>
      <c r="E167" s="224"/>
      <c r="G167" s="5"/>
      <c r="L167" s="224"/>
      <c r="N167" s="17"/>
    </row>
    <row r="168" spans="2:14">
      <c r="B168" s="5"/>
      <c r="C168" s="5"/>
      <c r="D168" s="5"/>
      <c r="E168" s="224"/>
      <c r="G168" s="5"/>
      <c r="L168" s="224"/>
      <c r="N168" s="17"/>
    </row>
    <row r="169" spans="2:14">
      <c r="B169" s="5"/>
      <c r="C169" s="5"/>
      <c r="D169" s="5"/>
      <c r="E169" s="224"/>
      <c r="G169" s="5"/>
      <c r="L169" s="224"/>
      <c r="N169" s="17"/>
    </row>
    <row r="170" spans="2:14">
      <c r="B170" s="5"/>
      <c r="C170" s="5"/>
      <c r="D170" s="5"/>
      <c r="E170" s="224"/>
      <c r="G170" s="5"/>
      <c r="L170" s="224"/>
      <c r="N170" s="17"/>
    </row>
    <row r="171" spans="2:14">
      <c r="B171" s="5"/>
      <c r="C171" s="5"/>
      <c r="D171" s="5"/>
      <c r="E171" s="224"/>
      <c r="G171" s="5"/>
      <c r="L171" s="224"/>
      <c r="N171" s="17"/>
    </row>
    <row r="172" spans="2:14">
      <c r="B172" s="5"/>
      <c r="C172" s="5"/>
      <c r="D172" s="5"/>
      <c r="E172" s="224"/>
      <c r="G172" s="5"/>
      <c r="L172" s="224"/>
      <c r="N172" s="17"/>
    </row>
    <row r="173" spans="2:14">
      <c r="B173" s="5"/>
      <c r="C173" s="5"/>
      <c r="D173" s="5"/>
      <c r="E173" s="224"/>
      <c r="G173" s="5"/>
      <c r="L173" s="224"/>
      <c r="N173" s="17"/>
    </row>
    <row r="174" spans="2:14">
      <c r="B174" s="5"/>
      <c r="C174" s="5"/>
      <c r="D174" s="5"/>
      <c r="E174" s="224"/>
      <c r="G174" s="5"/>
      <c r="L174" s="224"/>
      <c r="N174" s="17"/>
    </row>
    <row r="175" spans="2:14">
      <c r="B175" s="5"/>
      <c r="C175" s="5"/>
      <c r="D175" s="5"/>
      <c r="E175" s="224"/>
      <c r="G175" s="5"/>
      <c r="L175" s="224"/>
      <c r="N175" s="17"/>
    </row>
    <row r="176" spans="2:14">
      <c r="B176" s="5"/>
      <c r="C176" s="5"/>
      <c r="D176" s="5"/>
      <c r="E176" s="224"/>
      <c r="G176" s="5"/>
      <c r="L176" s="224"/>
      <c r="N176" s="17"/>
    </row>
    <row r="177" spans="2:14">
      <c r="B177" s="5"/>
      <c r="C177" s="5"/>
      <c r="D177" s="5"/>
      <c r="E177" s="224"/>
      <c r="G177" s="5"/>
      <c r="L177" s="224"/>
      <c r="N177" s="17"/>
    </row>
    <row r="178" spans="2:14">
      <c r="B178" s="5"/>
      <c r="C178" s="5"/>
      <c r="D178" s="5"/>
      <c r="E178" s="224"/>
      <c r="G178" s="5"/>
      <c r="L178" s="224"/>
      <c r="N178" s="17"/>
    </row>
    <row r="179" spans="2:14">
      <c r="B179" s="5"/>
      <c r="C179" s="5"/>
      <c r="D179" s="5"/>
      <c r="E179" s="224"/>
      <c r="G179" s="5"/>
      <c r="L179" s="224"/>
      <c r="N179" s="17"/>
    </row>
    <row r="180" spans="2:14">
      <c r="B180" s="5"/>
      <c r="C180" s="5"/>
      <c r="D180" s="5"/>
      <c r="E180" s="224"/>
      <c r="G180" s="5"/>
      <c r="L180" s="224"/>
      <c r="N180" s="17"/>
    </row>
    <row r="181" spans="2:14">
      <c r="B181" s="5"/>
      <c r="C181" s="5"/>
      <c r="D181" s="5"/>
      <c r="E181" s="224"/>
      <c r="G181" s="5"/>
      <c r="L181" s="224"/>
      <c r="N181" s="17"/>
    </row>
    <row r="182" spans="2:14">
      <c r="B182" s="5"/>
      <c r="C182" s="5"/>
      <c r="L182" s="224"/>
      <c r="N182" s="17"/>
    </row>
    <row r="183" spans="2:14">
      <c r="B183" s="5"/>
      <c r="C183" s="5"/>
      <c r="L183" s="224"/>
      <c r="N183" s="17"/>
    </row>
    <row r="184" spans="2:14">
      <c r="B184" s="5"/>
      <c r="C184" s="5"/>
      <c r="L184" s="224"/>
      <c r="N184" s="17"/>
    </row>
    <row r="185" spans="2:14">
      <c r="B185" s="5"/>
      <c r="C185" s="5"/>
      <c r="L185" s="224"/>
      <c r="N185" s="17"/>
    </row>
    <row r="186" spans="2:14">
      <c r="B186" s="5"/>
      <c r="C186" s="5"/>
      <c r="L186" s="224"/>
      <c r="N186" s="17"/>
    </row>
    <row r="187" spans="2:14">
      <c r="B187" s="5"/>
      <c r="C187" s="5"/>
      <c r="L187" s="224"/>
      <c r="N187" s="17"/>
    </row>
    <row r="188" spans="2:14">
      <c r="B188" s="5"/>
      <c r="C188" s="5"/>
      <c r="L188" s="224"/>
      <c r="N188" s="17"/>
    </row>
    <row r="189" spans="2:14">
      <c r="B189" s="5"/>
      <c r="C189" s="5"/>
      <c r="L189" s="224"/>
      <c r="N189" s="17"/>
    </row>
    <row r="190" spans="2:14">
      <c r="B190" s="5"/>
      <c r="C190" s="5"/>
      <c r="L190" s="224"/>
      <c r="N190" s="17"/>
    </row>
    <row r="191" spans="2:14">
      <c r="B191" s="5"/>
      <c r="C191" s="5"/>
      <c r="L191" s="224"/>
      <c r="N191" s="17"/>
    </row>
    <row r="192" spans="2:14">
      <c r="B192" s="5"/>
      <c r="C192" s="5"/>
      <c r="D192" s="5"/>
      <c r="E192" s="5"/>
      <c r="F192" s="5"/>
      <c r="G192" s="5"/>
      <c r="H192" s="5"/>
      <c r="I192" s="5"/>
      <c r="J192" s="5"/>
      <c r="L192" s="224"/>
      <c r="N192" s="17"/>
    </row>
    <row r="193" spans="2:14">
      <c r="B193" s="5"/>
      <c r="C193" s="5"/>
      <c r="D193" s="5"/>
      <c r="E193" s="5"/>
      <c r="F193" s="5"/>
      <c r="G193" s="5"/>
      <c r="H193" s="5"/>
      <c r="I193" s="5"/>
      <c r="J193" s="5"/>
      <c r="L193" s="224"/>
      <c r="N193" s="17"/>
    </row>
    <row r="194" spans="2:14">
      <c r="B194" s="5"/>
      <c r="C194" s="5"/>
      <c r="D194" s="5"/>
      <c r="E194" s="5"/>
      <c r="F194" s="5"/>
      <c r="G194" s="5"/>
      <c r="H194" s="5"/>
      <c r="I194" s="5"/>
      <c r="J194" s="5"/>
      <c r="L194" s="224"/>
      <c r="N194" s="17"/>
    </row>
    <row r="195" spans="2:14">
      <c r="B195" s="5"/>
      <c r="C195" s="5"/>
      <c r="D195" s="5"/>
      <c r="E195" s="5"/>
      <c r="F195" s="5"/>
      <c r="G195" s="5"/>
      <c r="H195" s="5"/>
      <c r="I195" s="5"/>
      <c r="J195" s="5"/>
      <c r="L195" s="224"/>
      <c r="N195" s="17"/>
    </row>
    <row r="196" spans="2:14">
      <c r="B196" s="5"/>
      <c r="C196" s="5"/>
      <c r="D196" s="5"/>
      <c r="E196" s="5"/>
      <c r="F196" s="5"/>
      <c r="G196" s="5"/>
      <c r="H196" s="5"/>
      <c r="I196" s="5"/>
      <c r="J196" s="5"/>
      <c r="L196" s="224"/>
      <c r="N196" s="17"/>
    </row>
    <row r="197" spans="2:14">
      <c r="B197" s="5"/>
      <c r="C197" s="5"/>
      <c r="D197" s="5"/>
      <c r="E197" s="5"/>
      <c r="F197" s="5"/>
      <c r="G197" s="5"/>
      <c r="H197" s="5"/>
      <c r="I197" s="5"/>
      <c r="J197" s="5"/>
      <c r="L197" s="224"/>
      <c r="N197" s="17"/>
    </row>
    <row r="198" spans="2:14">
      <c r="B198" s="5"/>
      <c r="C198" s="5"/>
      <c r="D198" s="5"/>
      <c r="E198" s="5"/>
      <c r="F198" s="5"/>
      <c r="G198" s="5"/>
      <c r="H198" s="5"/>
      <c r="I198" s="5"/>
      <c r="J198" s="5"/>
      <c r="L198" s="224"/>
      <c r="N198" s="17"/>
    </row>
    <row r="199" spans="2:14">
      <c r="B199" s="5"/>
      <c r="C199" s="5"/>
      <c r="D199" s="5"/>
      <c r="E199" s="5"/>
      <c r="F199" s="5"/>
      <c r="G199" s="5"/>
      <c r="H199" s="5"/>
      <c r="I199" s="5"/>
      <c r="J199" s="5"/>
      <c r="L199" s="224"/>
      <c r="N199" s="17"/>
    </row>
    <row r="200" spans="2:14">
      <c r="B200" s="5"/>
      <c r="C200" s="5"/>
      <c r="D200" s="5"/>
      <c r="E200" s="5"/>
      <c r="F200" s="5"/>
      <c r="G200" s="5"/>
      <c r="H200" s="5"/>
      <c r="I200" s="5"/>
      <c r="J200" s="5"/>
      <c r="L200" s="224"/>
      <c r="N200" s="17"/>
    </row>
    <row r="201" spans="2:14">
      <c r="B201" s="5"/>
      <c r="C201" s="5"/>
      <c r="D201" s="5"/>
      <c r="E201" s="5"/>
      <c r="F201" s="5"/>
      <c r="G201" s="5"/>
      <c r="H201" s="5"/>
      <c r="I201" s="5"/>
      <c r="J201" s="5"/>
      <c r="L201" s="224"/>
      <c r="N201" s="17"/>
    </row>
    <row r="202" spans="2:14">
      <c r="B202" s="5"/>
      <c r="C202" s="5"/>
      <c r="D202" s="5"/>
      <c r="E202" s="5"/>
      <c r="F202" s="5"/>
      <c r="G202" s="5"/>
      <c r="H202" s="5"/>
      <c r="I202" s="5"/>
      <c r="J202" s="5"/>
      <c r="L202" s="224"/>
      <c r="N202" s="17"/>
    </row>
    <row r="203" spans="2:14">
      <c r="B203" s="5"/>
      <c r="C203" s="5"/>
      <c r="D203" s="5"/>
      <c r="E203" s="5"/>
      <c r="F203" s="5"/>
      <c r="G203" s="5"/>
      <c r="H203" s="5"/>
      <c r="I203" s="5"/>
      <c r="J203" s="5"/>
      <c r="L203" s="224"/>
      <c r="N203" s="17"/>
    </row>
    <row r="204" spans="2:14">
      <c r="B204" s="5"/>
      <c r="C204" s="5"/>
      <c r="D204" s="5"/>
      <c r="E204" s="5"/>
      <c r="F204" s="5"/>
      <c r="G204" s="5"/>
      <c r="H204" s="5"/>
      <c r="I204" s="5"/>
      <c r="J204" s="5"/>
      <c r="L204" s="224"/>
      <c r="N204" s="17"/>
    </row>
    <row r="205" spans="2:14">
      <c r="B205" s="5"/>
      <c r="C205" s="5"/>
      <c r="D205" s="5"/>
      <c r="E205" s="5"/>
      <c r="F205" s="5"/>
      <c r="G205" s="5"/>
      <c r="H205" s="5"/>
      <c r="I205" s="5"/>
      <c r="J205" s="5"/>
      <c r="L205" s="224"/>
      <c r="N205" s="17"/>
    </row>
    <row r="206" spans="2:14">
      <c r="B206" s="5"/>
      <c r="C206" s="5"/>
      <c r="D206" s="5"/>
      <c r="E206" s="5"/>
      <c r="F206" s="5"/>
      <c r="G206" s="5"/>
      <c r="H206" s="5"/>
      <c r="I206" s="5"/>
      <c r="J206" s="5"/>
      <c r="L206" s="224"/>
      <c r="N206" s="17"/>
    </row>
    <row r="207" spans="2:14">
      <c r="B207" s="5"/>
      <c r="C207" s="5"/>
      <c r="D207" s="5"/>
      <c r="E207" s="5"/>
      <c r="F207" s="5"/>
      <c r="G207" s="5"/>
      <c r="H207" s="5"/>
      <c r="I207" s="5"/>
      <c r="J207" s="5"/>
      <c r="L207" s="224"/>
      <c r="N207" s="17"/>
    </row>
    <row r="208" spans="2:14">
      <c r="B208" s="5"/>
      <c r="C208" s="5"/>
      <c r="D208" s="5"/>
      <c r="E208" s="5"/>
      <c r="F208" s="5"/>
      <c r="G208" s="5"/>
      <c r="H208" s="5"/>
      <c r="I208" s="5"/>
      <c r="J208" s="5"/>
      <c r="L208" s="224"/>
      <c r="N208" s="17"/>
    </row>
    <row r="209" spans="2:14">
      <c r="B209" s="5"/>
      <c r="C209" s="5"/>
      <c r="D209" s="5"/>
      <c r="E209" s="5"/>
      <c r="F209" s="5"/>
      <c r="G209" s="5"/>
      <c r="H209" s="5"/>
      <c r="I209" s="5"/>
      <c r="J209" s="5"/>
      <c r="L209" s="224"/>
      <c r="N209" s="17"/>
    </row>
    <row r="210" spans="2:14">
      <c r="B210" s="5"/>
      <c r="C210" s="5"/>
      <c r="D210" s="5"/>
      <c r="E210" s="5"/>
      <c r="F210" s="5"/>
      <c r="G210" s="5"/>
      <c r="H210" s="5"/>
      <c r="I210" s="5"/>
      <c r="J210" s="5"/>
      <c r="L210" s="224"/>
      <c r="N210" s="17"/>
    </row>
    <row r="211" spans="2:14">
      <c r="B211" s="5"/>
      <c r="C211" s="5"/>
      <c r="D211" s="5"/>
      <c r="E211" s="5"/>
      <c r="F211" s="5"/>
      <c r="G211" s="5"/>
      <c r="H211" s="5"/>
      <c r="I211" s="5"/>
      <c r="J211" s="5"/>
      <c r="L211" s="224"/>
      <c r="N211" s="17"/>
    </row>
    <row r="212" spans="2:14">
      <c r="B212" s="5"/>
      <c r="C212" s="5"/>
      <c r="D212" s="5"/>
      <c r="E212" s="5"/>
      <c r="F212" s="5"/>
      <c r="G212" s="5"/>
      <c r="H212" s="5"/>
      <c r="I212" s="5"/>
      <c r="J212" s="5"/>
      <c r="L212" s="224"/>
      <c r="N212" s="17"/>
    </row>
    <row r="213" spans="2:14">
      <c r="B213" s="5"/>
      <c r="C213" s="5"/>
      <c r="D213" s="5"/>
      <c r="E213" s="5"/>
      <c r="F213" s="5"/>
      <c r="G213" s="5"/>
      <c r="H213" s="5"/>
      <c r="I213" s="5"/>
      <c r="J213" s="5"/>
      <c r="L213" s="224"/>
      <c r="N213" s="17"/>
    </row>
    <row r="214" spans="2:14">
      <c r="B214" s="5"/>
      <c r="C214" s="5"/>
      <c r="D214" s="5"/>
      <c r="E214" s="5"/>
      <c r="F214" s="5"/>
      <c r="G214" s="5"/>
      <c r="H214" s="5"/>
      <c r="I214" s="5"/>
      <c r="J214" s="5"/>
      <c r="L214" s="224"/>
      <c r="N214" s="17"/>
    </row>
    <row r="215" spans="2:14">
      <c r="B215" s="5"/>
      <c r="C215" s="5"/>
      <c r="D215" s="5"/>
      <c r="E215" s="5"/>
      <c r="F215" s="5"/>
      <c r="G215" s="5"/>
      <c r="H215" s="5"/>
      <c r="I215" s="5"/>
      <c r="J215" s="5"/>
      <c r="L215" s="224"/>
      <c r="N215" s="17"/>
    </row>
    <row r="216" spans="2:14">
      <c r="B216" s="5"/>
      <c r="C216" s="5"/>
      <c r="D216" s="5"/>
      <c r="E216" s="5"/>
      <c r="F216" s="5"/>
      <c r="G216" s="5"/>
      <c r="H216" s="5"/>
      <c r="I216" s="5"/>
      <c r="J216" s="5"/>
      <c r="L216" s="224"/>
      <c r="N216" s="17"/>
    </row>
    <row r="217" spans="2:14">
      <c r="B217" s="5"/>
      <c r="C217" s="5"/>
      <c r="D217" s="5"/>
      <c r="E217" s="5"/>
      <c r="F217" s="5"/>
      <c r="G217" s="5"/>
      <c r="H217" s="5"/>
      <c r="I217" s="5"/>
      <c r="J217" s="5"/>
      <c r="L217" s="224"/>
      <c r="N217" s="17"/>
    </row>
    <row r="218" spans="2:14">
      <c r="B218" s="5"/>
      <c r="C218" s="5"/>
      <c r="D218" s="5"/>
      <c r="E218" s="5"/>
      <c r="F218" s="5"/>
      <c r="G218" s="5"/>
      <c r="H218" s="5"/>
      <c r="I218" s="5"/>
      <c r="J218" s="5"/>
      <c r="L218" s="224"/>
      <c r="N218" s="17"/>
    </row>
    <row r="219" spans="2:14">
      <c r="B219" s="5"/>
      <c r="C219" s="5"/>
      <c r="D219" s="5"/>
      <c r="E219" s="5"/>
      <c r="F219" s="5"/>
      <c r="G219" s="5"/>
      <c r="H219" s="5"/>
      <c r="I219" s="5"/>
      <c r="J219" s="5"/>
      <c r="L219" s="224"/>
      <c r="N219" s="17"/>
    </row>
    <row r="220" spans="2:14">
      <c r="B220" s="5"/>
      <c r="C220" s="5"/>
      <c r="D220" s="5"/>
      <c r="E220" s="5"/>
      <c r="F220" s="5"/>
      <c r="G220" s="5"/>
      <c r="H220" s="5"/>
      <c r="I220" s="5"/>
      <c r="J220" s="5"/>
      <c r="L220" s="224"/>
      <c r="N220" s="17"/>
    </row>
    <row r="221" spans="2:14">
      <c r="B221" s="5"/>
      <c r="C221" s="5"/>
      <c r="D221" s="5"/>
      <c r="E221" s="5"/>
      <c r="F221" s="5"/>
      <c r="G221" s="5"/>
      <c r="H221" s="5"/>
      <c r="I221" s="5"/>
      <c r="J221" s="5"/>
      <c r="L221" s="224"/>
      <c r="N221" s="17"/>
    </row>
    <row r="222" spans="2:14">
      <c r="B222" s="5"/>
      <c r="C222" s="5"/>
      <c r="D222" s="5"/>
      <c r="E222" s="5"/>
      <c r="F222" s="5"/>
      <c r="G222" s="5"/>
      <c r="H222" s="5"/>
      <c r="I222" s="5"/>
      <c r="J222" s="5"/>
      <c r="L222" s="224"/>
      <c r="N222" s="17"/>
    </row>
    <row r="223" spans="2:14">
      <c r="B223" s="5"/>
      <c r="C223" s="5"/>
      <c r="D223" s="5"/>
      <c r="E223" s="5"/>
      <c r="F223" s="5"/>
      <c r="G223" s="5"/>
      <c r="H223" s="5"/>
      <c r="I223" s="5"/>
      <c r="J223" s="5"/>
      <c r="L223" s="224"/>
      <c r="N223" s="17"/>
    </row>
    <row r="224" spans="2:14">
      <c r="B224" s="5"/>
      <c r="C224" s="5"/>
      <c r="D224" s="5"/>
      <c r="E224" s="5"/>
      <c r="F224" s="5"/>
      <c r="G224" s="5"/>
      <c r="H224" s="5"/>
      <c r="I224" s="5"/>
      <c r="J224" s="5"/>
      <c r="L224" s="224"/>
      <c r="N224" s="17"/>
    </row>
    <row r="225" spans="2:14">
      <c r="B225" s="5"/>
      <c r="C225" s="5"/>
      <c r="D225" s="5"/>
      <c r="E225" s="5"/>
      <c r="F225" s="5"/>
      <c r="G225" s="5"/>
      <c r="H225" s="5"/>
      <c r="I225" s="5"/>
      <c r="J225" s="5"/>
      <c r="L225" s="224"/>
      <c r="N225" s="17"/>
    </row>
    <row r="226" spans="2:14">
      <c r="B226" s="5"/>
      <c r="C226" s="5"/>
      <c r="D226" s="5"/>
      <c r="E226" s="5"/>
      <c r="F226" s="5"/>
      <c r="G226" s="5"/>
      <c r="H226" s="5"/>
      <c r="I226" s="5"/>
      <c r="J226" s="5"/>
      <c r="L226" s="224"/>
      <c r="N226" s="17"/>
    </row>
    <row r="227" spans="2:14">
      <c r="B227" s="5"/>
      <c r="C227" s="5"/>
      <c r="D227" s="5"/>
      <c r="E227" s="5"/>
      <c r="F227" s="5"/>
      <c r="G227" s="5"/>
      <c r="H227" s="5"/>
      <c r="I227" s="5"/>
      <c r="J227" s="5"/>
      <c r="L227" s="224"/>
      <c r="N227" s="17"/>
    </row>
    <row r="228" spans="2:14">
      <c r="B228" s="5"/>
      <c r="C228" s="5"/>
      <c r="D228" s="5"/>
      <c r="E228" s="5"/>
      <c r="F228" s="5"/>
      <c r="G228" s="5"/>
      <c r="H228" s="5"/>
      <c r="I228" s="5"/>
      <c r="J228" s="5"/>
      <c r="L228" s="224"/>
      <c r="N228" s="17"/>
    </row>
    <row r="229" spans="2:14">
      <c r="B229" s="5"/>
      <c r="C229" s="5"/>
      <c r="D229" s="5"/>
      <c r="E229" s="5"/>
      <c r="F229" s="5"/>
      <c r="G229" s="5"/>
      <c r="H229" s="5"/>
      <c r="I229" s="5"/>
      <c r="J229" s="5"/>
      <c r="L229" s="224"/>
      <c r="N229" s="17"/>
    </row>
    <row r="230" spans="2:14">
      <c r="B230" s="5"/>
      <c r="C230" s="5"/>
      <c r="D230" s="5"/>
      <c r="E230" s="5"/>
      <c r="F230" s="5"/>
      <c r="G230" s="5"/>
      <c r="H230" s="5"/>
      <c r="I230" s="5"/>
      <c r="J230" s="5"/>
      <c r="L230" s="224"/>
      <c r="N230" s="17"/>
    </row>
    <row r="231" spans="2:14">
      <c r="B231" s="5"/>
      <c r="C231" s="5"/>
      <c r="D231" s="5"/>
      <c r="E231" s="5"/>
      <c r="F231" s="5"/>
      <c r="G231" s="5"/>
      <c r="H231" s="5"/>
      <c r="I231" s="5"/>
      <c r="J231" s="5"/>
      <c r="L231" s="224"/>
      <c r="N231" s="17"/>
    </row>
    <row r="232" spans="2:14">
      <c r="B232" s="5"/>
      <c r="C232" s="5"/>
      <c r="D232" s="5"/>
      <c r="E232" s="5"/>
      <c r="F232" s="5"/>
      <c r="G232" s="5"/>
      <c r="H232" s="5"/>
      <c r="I232" s="5"/>
      <c r="J232" s="5"/>
      <c r="L232" s="224"/>
      <c r="N232" s="17"/>
    </row>
    <row r="233" spans="2:14">
      <c r="B233" s="5"/>
      <c r="C233" s="5"/>
      <c r="D233" s="5"/>
      <c r="E233" s="5"/>
      <c r="F233" s="5"/>
      <c r="G233" s="5"/>
      <c r="H233" s="5"/>
      <c r="I233" s="5"/>
      <c r="J233" s="5"/>
      <c r="L233" s="224"/>
      <c r="N233" s="17"/>
    </row>
    <row r="234" spans="2:14">
      <c r="B234" s="5"/>
      <c r="C234" s="5"/>
      <c r="D234" s="5"/>
      <c r="E234" s="5"/>
      <c r="F234" s="5"/>
      <c r="G234" s="5"/>
      <c r="H234" s="5"/>
      <c r="I234" s="5"/>
      <c r="J234" s="5"/>
      <c r="L234" s="224"/>
      <c r="N234" s="17"/>
    </row>
    <row r="235" spans="2:14">
      <c r="B235" s="5"/>
      <c r="C235" s="5"/>
      <c r="D235" s="5"/>
      <c r="E235" s="5"/>
      <c r="F235" s="5"/>
      <c r="G235" s="5"/>
      <c r="H235" s="5"/>
      <c r="I235" s="5"/>
      <c r="J235" s="5"/>
      <c r="L235" s="224"/>
      <c r="N235" s="17"/>
    </row>
    <row r="236" spans="2:14">
      <c r="B236" s="5"/>
      <c r="C236" s="5"/>
      <c r="D236" s="5"/>
      <c r="E236" s="5"/>
      <c r="F236" s="5"/>
      <c r="G236" s="5"/>
      <c r="H236" s="5"/>
      <c r="I236" s="5"/>
      <c r="J236" s="5"/>
      <c r="L236" s="224"/>
      <c r="N236" s="17"/>
    </row>
    <row r="237" spans="2:14">
      <c r="B237" s="5"/>
      <c r="C237" s="5"/>
      <c r="D237" s="5"/>
      <c r="E237" s="5"/>
      <c r="F237" s="5"/>
      <c r="G237" s="5"/>
      <c r="H237" s="5"/>
      <c r="I237" s="5"/>
      <c r="J237" s="5"/>
      <c r="L237" s="224"/>
      <c r="N237" s="17"/>
    </row>
    <row r="238" spans="2:14">
      <c r="B238" s="5"/>
      <c r="C238" s="5"/>
      <c r="D238" s="5"/>
      <c r="E238" s="5"/>
      <c r="F238" s="5"/>
      <c r="G238" s="5"/>
      <c r="H238" s="5"/>
      <c r="I238" s="5"/>
      <c r="J238" s="5"/>
      <c r="L238" s="224"/>
      <c r="N238" s="17"/>
    </row>
    <row r="239" spans="2:14">
      <c r="B239" s="5"/>
      <c r="C239" s="5"/>
      <c r="D239" s="5"/>
      <c r="E239" s="5"/>
      <c r="F239" s="5"/>
      <c r="G239" s="5"/>
      <c r="H239" s="5"/>
      <c r="I239" s="5"/>
      <c r="J239" s="5"/>
      <c r="L239" s="224"/>
      <c r="N239" s="17"/>
    </row>
    <row r="240" spans="2:14">
      <c r="B240" s="5"/>
      <c r="C240" s="5"/>
      <c r="D240" s="5"/>
      <c r="E240" s="5"/>
      <c r="F240" s="5"/>
      <c r="G240" s="5"/>
      <c r="H240" s="5"/>
      <c r="I240" s="5"/>
      <c r="J240" s="5"/>
      <c r="L240" s="224"/>
      <c r="N240" s="17"/>
    </row>
    <row r="241" spans="2:14">
      <c r="B241" s="5"/>
      <c r="C241" s="5"/>
      <c r="D241" s="5"/>
      <c r="E241" s="5"/>
      <c r="F241" s="5"/>
      <c r="G241" s="5"/>
      <c r="H241" s="5"/>
      <c r="I241" s="5"/>
      <c r="J241" s="5"/>
      <c r="L241" s="224"/>
      <c r="N241" s="17"/>
    </row>
    <row r="242" spans="2:14">
      <c r="B242" s="5"/>
      <c r="C242" s="5"/>
      <c r="D242" s="5"/>
      <c r="E242" s="5"/>
      <c r="F242" s="5"/>
      <c r="G242" s="5"/>
      <c r="H242" s="5"/>
      <c r="I242" s="5"/>
      <c r="J242" s="5"/>
      <c r="L242" s="224"/>
      <c r="N242" s="17"/>
    </row>
    <row r="243" spans="2:14">
      <c r="B243" s="5"/>
      <c r="C243" s="5"/>
      <c r="D243" s="5"/>
      <c r="E243" s="5"/>
      <c r="F243" s="5"/>
      <c r="G243" s="5"/>
      <c r="H243" s="5"/>
      <c r="I243" s="5"/>
      <c r="J243" s="5"/>
      <c r="L243" s="224"/>
      <c r="N243" s="17"/>
    </row>
    <row r="244" spans="2:14">
      <c r="B244" s="5"/>
      <c r="C244" s="5"/>
      <c r="D244" s="5"/>
      <c r="E244" s="5"/>
      <c r="F244" s="5"/>
      <c r="G244" s="5"/>
      <c r="H244" s="5"/>
      <c r="I244" s="5"/>
      <c r="J244" s="5"/>
      <c r="L244" s="224"/>
      <c r="N244" s="17"/>
    </row>
    <row r="245" spans="2:14">
      <c r="B245" s="5"/>
      <c r="C245" s="5"/>
      <c r="D245" s="5"/>
      <c r="E245" s="5"/>
      <c r="F245" s="5"/>
      <c r="G245" s="5"/>
      <c r="H245" s="5"/>
      <c r="I245" s="5"/>
      <c r="J245" s="5"/>
      <c r="L245" s="224"/>
      <c r="N245" s="17"/>
    </row>
    <row r="246" spans="2:14">
      <c r="B246" s="5"/>
      <c r="C246" s="5"/>
      <c r="D246" s="5"/>
      <c r="E246" s="5"/>
      <c r="F246" s="5"/>
      <c r="G246" s="5"/>
      <c r="H246" s="5"/>
      <c r="I246" s="5"/>
      <c r="J246" s="5"/>
      <c r="L246" s="224"/>
      <c r="N246" s="17"/>
    </row>
    <row r="247" spans="2:14">
      <c r="B247" s="5"/>
      <c r="C247" s="5"/>
      <c r="D247" s="5"/>
      <c r="E247" s="5"/>
      <c r="F247" s="5"/>
      <c r="G247" s="5"/>
      <c r="H247" s="5"/>
      <c r="I247" s="5"/>
      <c r="J247" s="5"/>
      <c r="L247" s="224"/>
      <c r="N247" s="17"/>
    </row>
    <row r="248" spans="2:14">
      <c r="B248" s="5"/>
      <c r="C248" s="5"/>
      <c r="D248" s="5"/>
      <c r="E248" s="5"/>
      <c r="F248" s="5"/>
      <c r="G248" s="5"/>
      <c r="H248" s="5"/>
      <c r="I248" s="5"/>
      <c r="J248" s="5"/>
      <c r="L248" s="224"/>
      <c r="N248" s="17"/>
    </row>
    <row r="249" spans="2:14">
      <c r="B249" s="5"/>
      <c r="C249" s="5"/>
      <c r="D249" s="5"/>
      <c r="E249" s="5"/>
      <c r="F249" s="5"/>
      <c r="G249" s="5"/>
      <c r="H249" s="5"/>
      <c r="I249" s="5"/>
      <c r="J249" s="5"/>
      <c r="L249" s="224"/>
      <c r="N249" s="17"/>
    </row>
    <row r="250" spans="2:14">
      <c r="B250" s="5"/>
      <c r="C250" s="5"/>
      <c r="D250" s="5"/>
      <c r="E250" s="5"/>
      <c r="F250" s="5"/>
      <c r="G250" s="5"/>
      <c r="H250" s="5"/>
      <c r="I250" s="5"/>
      <c r="J250" s="5"/>
      <c r="L250" s="224"/>
      <c r="N250" s="17"/>
    </row>
    <row r="251" spans="2:14">
      <c r="B251" s="5"/>
      <c r="C251" s="5"/>
      <c r="D251" s="5"/>
      <c r="E251" s="5"/>
      <c r="F251" s="5"/>
      <c r="G251" s="5"/>
      <c r="H251" s="5"/>
      <c r="I251" s="5"/>
      <c r="J251" s="5"/>
      <c r="L251" s="224"/>
      <c r="N251" s="17"/>
    </row>
    <row r="252" spans="2:14">
      <c r="B252" s="5"/>
      <c r="C252" s="5"/>
      <c r="D252" s="5"/>
      <c r="E252" s="5"/>
      <c r="F252" s="5"/>
      <c r="G252" s="5"/>
      <c r="H252" s="5"/>
      <c r="I252" s="5"/>
      <c r="J252" s="5"/>
      <c r="L252" s="224"/>
      <c r="N252" s="17"/>
    </row>
    <row r="253" spans="2:14">
      <c r="B253" s="5"/>
      <c r="C253" s="5"/>
      <c r="D253" s="5"/>
      <c r="E253" s="5"/>
      <c r="F253" s="5"/>
      <c r="G253" s="5"/>
      <c r="H253" s="5"/>
      <c r="I253" s="5"/>
      <c r="J253" s="5"/>
      <c r="L253" s="224"/>
      <c r="N253" s="17"/>
    </row>
    <row r="254" spans="2:14">
      <c r="B254" s="5"/>
      <c r="C254" s="5"/>
      <c r="D254" s="5"/>
      <c r="E254" s="5"/>
      <c r="F254" s="5"/>
      <c r="G254" s="5"/>
      <c r="H254" s="5"/>
      <c r="I254" s="5"/>
      <c r="J254" s="5"/>
      <c r="L254" s="224"/>
      <c r="N254" s="17"/>
    </row>
    <row r="255" spans="2:14">
      <c r="B255" s="5"/>
      <c r="C255" s="5"/>
      <c r="D255" s="5"/>
      <c r="E255" s="5"/>
      <c r="F255" s="5"/>
      <c r="G255" s="5"/>
      <c r="H255" s="5"/>
      <c r="I255" s="5"/>
      <c r="J255" s="5"/>
      <c r="L255" s="224"/>
      <c r="N255" s="17"/>
    </row>
    <row r="256" spans="2:14">
      <c r="B256" s="5"/>
      <c r="C256" s="5"/>
      <c r="D256" s="5"/>
      <c r="E256" s="5"/>
      <c r="F256" s="5"/>
      <c r="G256" s="5"/>
      <c r="H256" s="5"/>
      <c r="I256" s="5"/>
      <c r="J256" s="5"/>
      <c r="L256" s="224"/>
      <c r="N256" s="17"/>
    </row>
    <row r="257" spans="2:14">
      <c r="B257" s="5"/>
      <c r="C257" s="5"/>
      <c r="D257" s="5"/>
      <c r="E257" s="5"/>
      <c r="F257" s="5"/>
      <c r="G257" s="5"/>
      <c r="H257" s="5"/>
      <c r="I257" s="5"/>
      <c r="J257" s="5"/>
      <c r="L257" s="224"/>
      <c r="N257" s="17"/>
    </row>
    <row r="258" spans="2:14">
      <c r="B258" s="5"/>
      <c r="C258" s="5"/>
      <c r="D258" s="5"/>
      <c r="E258" s="5"/>
      <c r="F258" s="5"/>
      <c r="G258" s="5"/>
      <c r="H258" s="5"/>
      <c r="I258" s="5"/>
      <c r="J258" s="5"/>
      <c r="L258" s="224"/>
      <c r="N258" s="17"/>
    </row>
    <row r="259" spans="2:14">
      <c r="B259" s="5"/>
      <c r="C259" s="5"/>
      <c r="D259" s="5"/>
      <c r="E259" s="5"/>
      <c r="F259" s="5"/>
      <c r="G259" s="5"/>
      <c r="H259" s="5"/>
      <c r="I259" s="5"/>
      <c r="J259" s="5"/>
      <c r="L259" s="224"/>
      <c r="N259" s="17"/>
    </row>
    <row r="260" spans="2:14">
      <c r="B260" s="5"/>
      <c r="C260" s="5"/>
      <c r="D260" s="5"/>
      <c r="E260" s="5"/>
      <c r="F260" s="5"/>
      <c r="G260" s="5"/>
      <c r="H260" s="5"/>
      <c r="I260" s="5"/>
      <c r="J260" s="5"/>
      <c r="L260" s="224"/>
      <c r="N260" s="17"/>
    </row>
    <row r="261" spans="2:14">
      <c r="B261" s="5"/>
      <c r="C261" s="5"/>
      <c r="D261" s="5"/>
      <c r="E261" s="5"/>
      <c r="F261" s="5"/>
      <c r="G261" s="5"/>
      <c r="H261" s="5"/>
      <c r="I261" s="5"/>
      <c r="J261" s="5"/>
      <c r="L261" s="224"/>
      <c r="N261" s="17"/>
    </row>
    <row r="262" spans="2:14">
      <c r="B262" s="5"/>
      <c r="C262" s="5"/>
      <c r="D262" s="5"/>
      <c r="E262" s="5"/>
      <c r="F262" s="5"/>
      <c r="G262" s="5"/>
      <c r="H262" s="5"/>
      <c r="I262" s="5"/>
      <c r="J262" s="5"/>
      <c r="L262" s="224"/>
      <c r="N262" s="17"/>
    </row>
    <row r="263" spans="2:14">
      <c r="B263" s="5"/>
      <c r="C263" s="5"/>
      <c r="D263" s="5"/>
      <c r="E263" s="5"/>
      <c r="F263" s="5"/>
      <c r="G263" s="5"/>
      <c r="H263" s="5"/>
      <c r="I263" s="5"/>
      <c r="J263" s="5"/>
      <c r="L263" s="224"/>
      <c r="N263" s="17"/>
    </row>
    <row r="264" spans="2:14">
      <c r="B264" s="5"/>
      <c r="C264" s="5"/>
      <c r="D264" s="5"/>
      <c r="E264" s="5"/>
      <c r="F264" s="5"/>
      <c r="G264" s="5"/>
      <c r="H264" s="5"/>
      <c r="I264" s="5"/>
      <c r="J264" s="5"/>
      <c r="L264" s="224"/>
      <c r="N264" s="17"/>
    </row>
    <row r="265" spans="2:14">
      <c r="B265" s="5"/>
      <c r="C265" s="5"/>
      <c r="D265" s="5"/>
      <c r="E265" s="5"/>
      <c r="F265" s="5"/>
      <c r="G265" s="5"/>
      <c r="H265" s="5"/>
      <c r="I265" s="5"/>
      <c r="J265" s="5"/>
      <c r="L265" s="224"/>
      <c r="N265" s="17"/>
    </row>
    <row r="266" spans="2:14">
      <c r="B266" s="5"/>
      <c r="C266" s="5"/>
      <c r="D266" s="5"/>
      <c r="E266" s="5"/>
      <c r="F266" s="5"/>
      <c r="G266" s="5"/>
      <c r="H266" s="5"/>
      <c r="I266" s="5"/>
      <c r="J266" s="5"/>
      <c r="L266" s="224"/>
      <c r="N266" s="17"/>
    </row>
    <row r="267" spans="2:14">
      <c r="B267" s="5"/>
      <c r="C267" s="5"/>
      <c r="D267" s="5"/>
      <c r="E267" s="5"/>
      <c r="F267" s="5"/>
      <c r="G267" s="5"/>
      <c r="H267" s="5"/>
      <c r="I267" s="5"/>
      <c r="J267" s="5"/>
      <c r="L267" s="224"/>
      <c r="N267" s="17"/>
    </row>
    <row r="268" spans="2:14">
      <c r="B268" s="5"/>
      <c r="C268" s="5"/>
      <c r="D268" s="5"/>
      <c r="E268" s="5"/>
      <c r="F268" s="5"/>
      <c r="G268" s="5"/>
      <c r="H268" s="5"/>
      <c r="I268" s="5"/>
      <c r="J268" s="5"/>
      <c r="L268" s="224"/>
      <c r="N268" s="17"/>
    </row>
    <row r="269" spans="2:14">
      <c r="B269" s="5"/>
      <c r="C269" s="5"/>
      <c r="D269" s="5"/>
      <c r="E269" s="5"/>
      <c r="F269" s="5"/>
      <c r="G269" s="5"/>
      <c r="H269" s="5"/>
      <c r="I269" s="5"/>
      <c r="J269" s="5"/>
      <c r="L269" s="224"/>
      <c r="N269" s="17"/>
    </row>
    <row r="270" spans="2:14">
      <c r="B270" s="5"/>
      <c r="C270" s="5"/>
      <c r="D270" s="5"/>
      <c r="E270" s="5"/>
      <c r="F270" s="5"/>
      <c r="G270" s="5"/>
      <c r="H270" s="5"/>
      <c r="I270" s="5"/>
      <c r="J270" s="5"/>
      <c r="L270" s="224"/>
      <c r="N270" s="17"/>
    </row>
    <row r="271" spans="2:14">
      <c r="B271" s="5"/>
      <c r="C271" s="5"/>
      <c r="D271" s="5"/>
      <c r="E271" s="5"/>
      <c r="F271" s="5"/>
      <c r="G271" s="5"/>
      <c r="H271" s="5"/>
      <c r="I271" s="5"/>
      <c r="J271" s="5"/>
      <c r="L271" s="224"/>
      <c r="N271" s="17"/>
    </row>
    <row r="272" spans="2:14">
      <c r="B272" s="5"/>
      <c r="C272" s="5"/>
      <c r="D272" s="5"/>
      <c r="E272" s="5"/>
      <c r="F272" s="5"/>
      <c r="G272" s="5"/>
      <c r="H272" s="5"/>
      <c r="I272" s="5"/>
      <c r="J272" s="5"/>
      <c r="L272" s="224"/>
      <c r="N272" s="17"/>
    </row>
    <row r="273" spans="2:14">
      <c r="B273" s="5"/>
      <c r="C273" s="5"/>
      <c r="D273" s="5"/>
      <c r="E273" s="5"/>
      <c r="F273" s="5"/>
      <c r="G273" s="5"/>
      <c r="H273" s="5"/>
      <c r="I273" s="5"/>
      <c r="J273" s="5"/>
      <c r="L273" s="224"/>
      <c r="N273" s="17"/>
    </row>
    <row r="274" spans="2:14">
      <c r="B274" s="5"/>
      <c r="C274" s="5"/>
      <c r="D274" s="5"/>
      <c r="E274" s="5"/>
      <c r="F274" s="5"/>
      <c r="G274" s="5"/>
      <c r="H274" s="5"/>
      <c r="I274" s="5"/>
      <c r="J274" s="5"/>
      <c r="L274" s="224"/>
      <c r="N274" s="17"/>
    </row>
    <row r="275" spans="2:14">
      <c r="B275" s="5"/>
      <c r="C275" s="5"/>
      <c r="D275" s="5"/>
      <c r="E275" s="5"/>
      <c r="F275" s="5"/>
      <c r="G275" s="5"/>
      <c r="H275" s="5"/>
      <c r="I275" s="5"/>
      <c r="J275" s="5"/>
      <c r="L275" s="224"/>
      <c r="N275" s="17"/>
    </row>
    <row r="276" spans="2:14">
      <c r="B276" s="5"/>
      <c r="C276" s="5"/>
      <c r="D276" s="5"/>
      <c r="E276" s="5"/>
      <c r="F276" s="5"/>
      <c r="G276" s="5"/>
      <c r="H276" s="5"/>
      <c r="I276" s="5"/>
      <c r="J276" s="5"/>
      <c r="L276" s="224"/>
      <c r="N276" s="17"/>
    </row>
    <row r="277" spans="2:14">
      <c r="B277" s="5"/>
      <c r="C277" s="5"/>
      <c r="D277" s="5"/>
      <c r="E277" s="5"/>
      <c r="F277" s="5"/>
      <c r="G277" s="5"/>
      <c r="H277" s="5"/>
      <c r="I277" s="5"/>
      <c r="J277" s="5"/>
      <c r="L277" s="224"/>
      <c r="N277" s="17"/>
    </row>
    <row r="278" spans="2:14">
      <c r="B278" s="5"/>
      <c r="C278" s="5"/>
      <c r="D278" s="5"/>
      <c r="E278" s="5"/>
      <c r="F278" s="5"/>
      <c r="G278" s="5"/>
      <c r="H278" s="5"/>
      <c r="I278" s="5"/>
      <c r="J278" s="5"/>
      <c r="L278" s="224"/>
      <c r="N278" s="17"/>
    </row>
    <row r="279" spans="2:14">
      <c r="B279" s="5"/>
      <c r="C279" s="5"/>
      <c r="D279" s="5"/>
      <c r="E279" s="5"/>
      <c r="F279" s="5"/>
      <c r="G279" s="5"/>
      <c r="H279" s="5"/>
      <c r="I279" s="5"/>
      <c r="J279" s="5"/>
      <c r="L279" s="224"/>
      <c r="N279" s="17"/>
    </row>
    <row r="280" spans="2:14">
      <c r="B280" s="5"/>
      <c r="C280" s="5"/>
      <c r="D280" s="5"/>
      <c r="E280" s="5"/>
      <c r="F280" s="5"/>
      <c r="G280" s="5"/>
      <c r="H280" s="5"/>
      <c r="I280" s="5"/>
      <c r="J280" s="5"/>
      <c r="L280" s="224"/>
      <c r="N280" s="17"/>
    </row>
    <row r="281" spans="2:14">
      <c r="B281" s="5"/>
      <c r="C281" s="5"/>
      <c r="D281" s="5"/>
      <c r="E281" s="5"/>
      <c r="F281" s="5"/>
      <c r="G281" s="5"/>
      <c r="H281" s="5"/>
      <c r="I281" s="5"/>
      <c r="J281" s="5"/>
      <c r="L281" s="224"/>
      <c r="N281" s="17"/>
    </row>
    <row r="282" spans="2:14">
      <c r="B282" s="5"/>
      <c r="C282" s="5"/>
      <c r="D282" s="5"/>
      <c r="E282" s="5"/>
      <c r="F282" s="5"/>
      <c r="G282" s="5"/>
      <c r="H282" s="5"/>
      <c r="I282" s="5"/>
      <c r="J282" s="5"/>
      <c r="L282" s="224"/>
      <c r="N282" s="17"/>
    </row>
    <row r="283" spans="2:14">
      <c r="B283" s="5"/>
      <c r="C283" s="5"/>
      <c r="D283" s="5"/>
      <c r="E283" s="5"/>
      <c r="F283" s="5"/>
      <c r="G283" s="5"/>
      <c r="H283" s="5"/>
      <c r="I283" s="5"/>
      <c r="J283" s="5"/>
      <c r="L283" s="224"/>
      <c r="N283" s="17"/>
    </row>
    <row r="284" spans="2:14">
      <c r="B284" s="5"/>
      <c r="C284" s="5"/>
      <c r="D284" s="5"/>
      <c r="E284" s="5"/>
      <c r="F284" s="5"/>
      <c r="G284" s="5"/>
      <c r="H284" s="5"/>
      <c r="I284" s="5"/>
      <c r="J284" s="5"/>
      <c r="L284" s="224"/>
      <c r="N284" s="17"/>
    </row>
    <row r="285" spans="2:14">
      <c r="B285" s="5"/>
      <c r="C285" s="5"/>
      <c r="D285" s="5"/>
      <c r="E285" s="5"/>
      <c r="F285" s="5"/>
      <c r="G285" s="5"/>
      <c r="H285" s="5"/>
      <c r="I285" s="5"/>
      <c r="J285" s="5"/>
      <c r="L285" s="224"/>
      <c r="N285" s="17"/>
    </row>
    <row r="286" spans="2:14">
      <c r="B286" s="5"/>
      <c r="C286" s="5"/>
      <c r="D286" s="5"/>
      <c r="E286" s="5"/>
      <c r="F286" s="5"/>
      <c r="G286" s="5"/>
      <c r="H286" s="5"/>
      <c r="I286" s="5"/>
      <c r="J286" s="5"/>
      <c r="L286" s="224"/>
      <c r="N286" s="17"/>
    </row>
    <row r="287" spans="2:14">
      <c r="B287" s="5"/>
      <c r="C287" s="5"/>
      <c r="D287" s="5"/>
      <c r="E287" s="5"/>
      <c r="F287" s="5"/>
      <c r="G287" s="5"/>
      <c r="H287" s="5"/>
      <c r="I287" s="5"/>
      <c r="J287" s="5"/>
      <c r="L287" s="224"/>
      <c r="N287" s="17"/>
    </row>
    <row r="288" spans="2:14">
      <c r="B288" s="5"/>
      <c r="C288" s="5"/>
      <c r="D288" s="5"/>
      <c r="E288" s="5"/>
      <c r="F288" s="5"/>
      <c r="G288" s="5"/>
      <c r="H288" s="5"/>
      <c r="I288" s="5"/>
      <c r="J288" s="5"/>
      <c r="L288" s="224"/>
      <c r="N288" s="17"/>
    </row>
    <row r="289" spans="2:14">
      <c r="B289" s="5"/>
      <c r="C289" s="5"/>
      <c r="D289" s="5"/>
      <c r="E289" s="5"/>
      <c r="F289" s="5"/>
      <c r="G289" s="5"/>
      <c r="H289" s="5"/>
      <c r="I289" s="5"/>
      <c r="J289" s="5"/>
      <c r="L289" s="224"/>
      <c r="N289" s="17"/>
    </row>
    <row r="290" spans="2:14">
      <c r="B290" s="5"/>
      <c r="C290" s="5"/>
      <c r="D290" s="5"/>
      <c r="E290" s="5"/>
      <c r="F290" s="5"/>
      <c r="G290" s="5"/>
      <c r="H290" s="5"/>
      <c r="I290" s="5"/>
      <c r="J290" s="5"/>
      <c r="L290" s="224"/>
      <c r="N290" s="17"/>
    </row>
    <row r="291" spans="2:14">
      <c r="B291" s="5"/>
      <c r="C291" s="5"/>
      <c r="D291" s="5"/>
      <c r="E291" s="5"/>
      <c r="F291" s="5"/>
      <c r="G291" s="5"/>
      <c r="H291" s="5"/>
      <c r="I291" s="5"/>
      <c r="J291" s="5"/>
      <c r="L291" s="224"/>
      <c r="N291" s="17"/>
    </row>
    <row r="292" spans="2:14">
      <c r="B292" s="5"/>
      <c r="C292" s="5"/>
      <c r="D292" s="5"/>
      <c r="E292" s="5"/>
      <c r="F292" s="5"/>
      <c r="G292" s="5"/>
      <c r="H292" s="5"/>
      <c r="I292" s="5"/>
      <c r="J292" s="5"/>
      <c r="L292" s="224"/>
      <c r="N292" s="17"/>
    </row>
    <row r="293" spans="2:14">
      <c r="B293" s="5"/>
      <c r="C293" s="5"/>
      <c r="D293" s="5"/>
      <c r="E293" s="5"/>
      <c r="F293" s="5"/>
      <c r="G293" s="5"/>
      <c r="H293" s="5"/>
      <c r="I293" s="5"/>
      <c r="J293" s="5"/>
      <c r="L293" s="224"/>
      <c r="N293" s="17"/>
    </row>
    <row r="294" spans="2:14">
      <c r="B294" s="5"/>
      <c r="C294" s="5"/>
      <c r="D294" s="5"/>
      <c r="E294" s="5"/>
      <c r="F294" s="5"/>
      <c r="G294" s="5"/>
      <c r="H294" s="5"/>
      <c r="I294" s="5"/>
      <c r="J294" s="5"/>
      <c r="L294" s="224"/>
      <c r="N294" s="17"/>
    </row>
    <row r="295" spans="2:14">
      <c r="B295" s="5"/>
      <c r="C295" s="5"/>
      <c r="D295" s="5"/>
      <c r="E295" s="5"/>
      <c r="F295" s="5"/>
      <c r="G295" s="5"/>
      <c r="H295" s="5"/>
      <c r="I295" s="5"/>
      <c r="J295" s="5"/>
      <c r="L295" s="224"/>
      <c r="N295" s="17"/>
    </row>
    <row r="296" spans="2:14">
      <c r="B296" s="5"/>
      <c r="C296" s="5"/>
      <c r="D296" s="5"/>
      <c r="E296" s="5"/>
      <c r="F296" s="5"/>
      <c r="G296" s="5"/>
      <c r="H296" s="5"/>
      <c r="I296" s="5"/>
      <c r="J296" s="5"/>
      <c r="L296" s="224"/>
      <c r="N296" s="17"/>
    </row>
    <row r="297" spans="2:14">
      <c r="B297" s="5"/>
      <c r="C297" s="5"/>
      <c r="D297" s="5"/>
      <c r="E297" s="5"/>
      <c r="F297" s="5"/>
      <c r="G297" s="5"/>
      <c r="H297" s="5"/>
      <c r="I297" s="5"/>
      <c r="J297" s="5"/>
      <c r="L297" s="224"/>
      <c r="N297" s="17"/>
    </row>
    <row r="298" spans="2:14">
      <c r="B298" s="5"/>
      <c r="C298" s="5"/>
      <c r="D298" s="5"/>
      <c r="E298" s="5"/>
      <c r="F298" s="5"/>
      <c r="G298" s="5"/>
      <c r="H298" s="5"/>
      <c r="I298" s="5"/>
      <c r="J298" s="5"/>
      <c r="L298" s="224"/>
      <c r="N298" s="17"/>
    </row>
    <row r="299" spans="2:14">
      <c r="B299" s="5"/>
      <c r="C299" s="5"/>
      <c r="D299" s="5"/>
      <c r="E299" s="5"/>
      <c r="F299" s="5"/>
      <c r="G299" s="5"/>
      <c r="H299" s="5"/>
      <c r="I299" s="5"/>
      <c r="J299" s="5"/>
      <c r="L299" s="224"/>
      <c r="N299" s="17"/>
    </row>
    <row r="300" spans="2:14">
      <c r="B300" s="5"/>
      <c r="C300" s="5"/>
      <c r="D300" s="5"/>
      <c r="E300" s="5"/>
      <c r="F300" s="5"/>
      <c r="G300" s="5"/>
      <c r="H300" s="5"/>
      <c r="I300" s="5"/>
      <c r="J300" s="5"/>
      <c r="L300" s="224"/>
      <c r="N300" s="17"/>
    </row>
    <row r="301" spans="2:14">
      <c r="B301" s="5"/>
      <c r="C301" s="5"/>
      <c r="D301" s="5"/>
      <c r="E301" s="5"/>
      <c r="F301" s="5"/>
      <c r="G301" s="5"/>
      <c r="H301" s="5"/>
      <c r="I301" s="5"/>
      <c r="J301" s="5"/>
      <c r="L301" s="224"/>
      <c r="N301" s="17"/>
    </row>
    <row r="302" spans="2:14">
      <c r="B302" s="5"/>
      <c r="C302" s="5"/>
      <c r="D302" s="5"/>
      <c r="E302" s="5"/>
      <c r="F302" s="5"/>
      <c r="G302" s="5"/>
      <c r="H302" s="5"/>
      <c r="I302" s="5"/>
      <c r="J302" s="5"/>
      <c r="L302" s="224"/>
      <c r="N302" s="17"/>
    </row>
    <row r="303" spans="2:14">
      <c r="B303" s="5"/>
      <c r="C303" s="5"/>
      <c r="D303" s="5"/>
      <c r="E303" s="5"/>
      <c r="F303" s="5"/>
      <c r="G303" s="5"/>
      <c r="H303" s="5"/>
      <c r="I303" s="5"/>
      <c r="J303" s="5"/>
      <c r="L303" s="224"/>
      <c r="N303" s="17"/>
    </row>
    <row r="304" spans="2:14">
      <c r="B304" s="5"/>
      <c r="C304" s="5"/>
      <c r="D304" s="5"/>
      <c r="E304" s="5"/>
      <c r="F304" s="5"/>
      <c r="G304" s="5"/>
      <c r="H304" s="5"/>
      <c r="I304" s="5"/>
      <c r="J304" s="5"/>
      <c r="L304" s="224"/>
      <c r="N304" s="17"/>
    </row>
    <row r="305" spans="2:14">
      <c r="B305" s="5"/>
      <c r="C305" s="5"/>
      <c r="D305" s="5"/>
      <c r="E305" s="5"/>
      <c r="F305" s="5"/>
      <c r="G305" s="5"/>
      <c r="H305" s="5"/>
      <c r="I305" s="5"/>
      <c r="J305" s="5"/>
      <c r="L305" s="224"/>
      <c r="N305" s="17"/>
    </row>
    <row r="306" spans="2:14">
      <c r="B306" s="5"/>
      <c r="C306" s="5"/>
      <c r="D306" s="5"/>
      <c r="E306" s="5"/>
      <c r="F306" s="5"/>
      <c r="G306" s="5"/>
      <c r="H306" s="5"/>
      <c r="I306" s="5"/>
      <c r="J306" s="5"/>
      <c r="L306" s="224"/>
      <c r="N306" s="17"/>
    </row>
    <row r="307" spans="2:14">
      <c r="B307" s="5"/>
      <c r="C307" s="5"/>
      <c r="D307" s="5"/>
      <c r="E307" s="5"/>
      <c r="F307" s="5"/>
      <c r="G307" s="5"/>
      <c r="H307" s="5"/>
      <c r="I307" s="5"/>
      <c r="J307" s="5"/>
      <c r="N307" s="17"/>
    </row>
    <row r="308" spans="2:14">
      <c r="B308" s="5"/>
      <c r="C308" s="5"/>
      <c r="D308" s="5"/>
      <c r="E308" s="5"/>
      <c r="F308" s="5"/>
      <c r="G308" s="5"/>
      <c r="H308" s="5"/>
      <c r="I308" s="5"/>
      <c r="J308" s="5"/>
      <c r="N308" s="17"/>
    </row>
    <row r="309" spans="2:14">
      <c r="B309" s="5"/>
      <c r="C309" s="5"/>
      <c r="D309" s="5"/>
      <c r="E309" s="5"/>
      <c r="F309" s="5"/>
      <c r="G309" s="5"/>
      <c r="H309" s="5"/>
      <c r="I309" s="5"/>
      <c r="J309" s="5"/>
      <c r="N309" s="17"/>
    </row>
  </sheetData>
  <mergeCells count="55">
    <mergeCell ref="A41:C41"/>
    <mergeCell ref="K86:K87"/>
    <mergeCell ref="K75:K76"/>
    <mergeCell ref="C82:C83"/>
    <mergeCell ref="K82:K83"/>
    <mergeCell ref="C84:C85"/>
    <mergeCell ref="K84:K85"/>
    <mergeCell ref="K70:K71"/>
    <mergeCell ref="C72:C74"/>
    <mergeCell ref="K72:K74"/>
    <mergeCell ref="A42:C42"/>
    <mergeCell ref="A54:C54"/>
    <mergeCell ref="A55:C55"/>
    <mergeCell ref="A61:C61"/>
    <mergeCell ref="O4:O5"/>
    <mergeCell ref="A1:J2"/>
    <mergeCell ref="A4:A5"/>
    <mergeCell ref="B4:B5"/>
    <mergeCell ref="C4:C5"/>
    <mergeCell ref="D4:D5"/>
    <mergeCell ref="E4:F5"/>
    <mergeCell ref="G4:G5"/>
    <mergeCell ref="H4:J4"/>
    <mergeCell ref="K4:K5"/>
    <mergeCell ref="A28:C28"/>
    <mergeCell ref="A29:C29"/>
    <mergeCell ref="A38:C38"/>
    <mergeCell ref="C13:C14"/>
    <mergeCell ref="L4:L5"/>
    <mergeCell ref="M4:N4"/>
    <mergeCell ref="A6:C6"/>
    <mergeCell ref="A7:C7"/>
    <mergeCell ref="K13:K14"/>
    <mergeCell ref="A134:C134"/>
    <mergeCell ref="B135:C135"/>
    <mergeCell ref="A66:C66"/>
    <mergeCell ref="A116:C116"/>
    <mergeCell ref="A117:C117"/>
    <mergeCell ref="A129:C129"/>
    <mergeCell ref="A67:C67"/>
    <mergeCell ref="A78:C78"/>
    <mergeCell ref="A79:C79"/>
    <mergeCell ref="C70:C71"/>
    <mergeCell ref="A89:C89"/>
    <mergeCell ref="A92:C92"/>
    <mergeCell ref="A93:C93"/>
    <mergeCell ref="C75:C76"/>
    <mergeCell ref="C86:C87"/>
    <mergeCell ref="A133:C133"/>
    <mergeCell ref="B140:C140"/>
    <mergeCell ref="B141:C141"/>
    <mergeCell ref="B136:C136"/>
    <mergeCell ref="B137:C137"/>
    <mergeCell ref="B138:C138"/>
    <mergeCell ref="B139:C139"/>
  </mergeCells>
  <phoneticPr fontId="0" type="noConversion"/>
  <dataValidations count="2">
    <dataValidation type="list" allowBlank="1" showInputMessage="1" showErrorMessage="1" sqref="D37 D53 D88 D115 D128">
      <formula1>#REF!</formula1>
    </dataValidation>
    <dataValidation type="list" allowBlank="1" showInputMessage="1" showErrorMessage="1" sqref="F37 F53 F88 F115 F128 F27">
      <formula1>#REF!</formula1>
    </dataValidation>
  </dataValidations>
  <pageMargins left="0.7" right="0.7" top="0.75" bottom="0.75" header="0.3" footer="0.3"/>
  <pageSetup paperSize="9" scale="97" orientation="landscape" r:id="rId1"/>
  <colBreaks count="1" manualBreakCount="1">
    <brk id="11" max="1048575" man="1"/>
  </colBreaks>
</worksheet>
</file>

<file path=xl/worksheets/sheet11.xml><?xml version="1.0" encoding="utf-8"?>
<worksheet xmlns="http://schemas.openxmlformats.org/spreadsheetml/2006/main" xmlns:r="http://schemas.openxmlformats.org/officeDocument/2006/relationships">
  <sheetPr>
    <tabColor theme="9" tint="0.39997558519241921"/>
  </sheetPr>
  <dimension ref="A1:T456"/>
  <sheetViews>
    <sheetView workbookViewId="0">
      <selection activeCell="C38" sqref="C38:C39"/>
    </sheetView>
  </sheetViews>
  <sheetFormatPr defaultRowHeight="15"/>
  <cols>
    <col min="1" max="1" width="3.7109375" style="5" customWidth="1"/>
    <col min="2" max="2" width="13.7109375" style="94" customWidth="1"/>
    <col min="3" max="3" width="30.85546875" style="5" customWidth="1"/>
    <col min="4" max="4" width="12.28515625" style="95" customWidth="1"/>
    <col min="5" max="5" width="10" style="94" bestFit="1" customWidth="1"/>
    <col min="6" max="6" width="11.5703125" style="94" customWidth="1"/>
    <col min="7" max="7" width="11.28515625" style="94" customWidth="1"/>
    <col min="8" max="8" width="12.42578125" style="94" customWidth="1"/>
    <col min="9" max="9" width="12" style="94" customWidth="1"/>
    <col min="10" max="10" width="11.140625" style="94" customWidth="1"/>
    <col min="11" max="12" width="9.28515625" style="94" customWidth="1"/>
    <col min="13" max="13" width="21.140625" style="5" customWidth="1"/>
    <col min="14" max="14" width="15.5703125" style="5" customWidth="1"/>
    <col min="15" max="15" width="12.28515625" style="95" customWidth="1"/>
    <col min="16" max="16" width="12.85546875" style="5" customWidth="1"/>
    <col min="17" max="17" width="12.140625" style="5" customWidth="1"/>
    <col min="18" max="18" width="13.5703125" style="5" hidden="1" customWidth="1"/>
    <col min="19" max="16384" width="9.140625" style="5"/>
  </cols>
  <sheetData>
    <row r="1" spans="1:19">
      <c r="A1" s="3"/>
      <c r="B1" s="224"/>
      <c r="C1" s="3"/>
      <c r="D1" s="4"/>
      <c r="E1" s="224"/>
      <c r="F1" s="224"/>
      <c r="G1" s="224"/>
      <c r="H1" s="224"/>
      <c r="I1" s="224"/>
      <c r="J1" s="224"/>
      <c r="K1" s="224"/>
      <c r="L1" s="1664"/>
      <c r="M1" s="1664"/>
    </row>
    <row r="2" spans="1:19" s="1" customFormat="1" ht="18.75">
      <c r="A2" s="1618" t="s">
        <v>234</v>
      </c>
      <c r="B2" s="1618"/>
      <c r="C2" s="1618"/>
      <c r="D2" s="1618"/>
      <c r="E2" s="1618"/>
      <c r="F2" s="1618"/>
      <c r="G2" s="1618"/>
      <c r="H2" s="1618"/>
      <c r="I2" s="1618"/>
      <c r="J2" s="1618"/>
      <c r="K2" s="1618"/>
      <c r="L2" s="1618"/>
      <c r="M2" s="1618"/>
      <c r="N2" s="223"/>
      <c r="O2" s="223"/>
      <c r="P2" s="223"/>
    </row>
    <row r="3" spans="1:19" s="2" customFormat="1" ht="18.75">
      <c r="A3" s="1618"/>
      <c r="B3" s="1618"/>
      <c r="C3" s="1618"/>
      <c r="D3" s="1618"/>
      <c r="E3" s="1618"/>
      <c r="F3" s="1618"/>
      <c r="G3" s="1618"/>
      <c r="H3" s="1618"/>
      <c r="I3" s="1618"/>
      <c r="J3" s="1618"/>
      <c r="K3" s="1618"/>
      <c r="L3" s="1618"/>
      <c r="M3" s="1618"/>
      <c r="N3" s="223"/>
      <c r="O3" s="223"/>
      <c r="P3" s="223"/>
    </row>
    <row r="4" spans="1:19" ht="15.75" thickBot="1">
      <c r="A4" s="509"/>
      <c r="B4" s="234"/>
      <c r="C4" s="509"/>
      <c r="D4" s="301"/>
      <c r="E4" s="234"/>
      <c r="F4" s="234"/>
      <c r="G4" s="234"/>
      <c r="H4" s="234"/>
      <c r="I4" s="234"/>
      <c r="J4" s="234"/>
      <c r="K4" s="234"/>
      <c r="L4" s="234"/>
      <c r="M4" s="234" t="s">
        <v>235</v>
      </c>
      <c r="N4" s="224"/>
      <c r="O4" s="4"/>
      <c r="P4" s="224"/>
    </row>
    <row r="5" spans="1:19" s="6" customFormat="1" ht="32.25" customHeight="1">
      <c r="A5" s="1648" t="s">
        <v>134</v>
      </c>
      <c r="B5" s="1649" t="s">
        <v>135</v>
      </c>
      <c r="C5" s="1649" t="s">
        <v>136</v>
      </c>
      <c r="D5" s="1651" t="s">
        <v>137</v>
      </c>
      <c r="E5" s="1653" t="s">
        <v>138</v>
      </c>
      <c r="F5" s="1654"/>
      <c r="G5" s="1649" t="s">
        <v>139</v>
      </c>
      <c r="H5" s="1649" t="s">
        <v>140</v>
      </c>
      <c r="I5" s="1639" t="s">
        <v>141</v>
      </c>
      <c r="J5" s="1763" t="s">
        <v>142</v>
      </c>
      <c r="K5" s="1763"/>
      <c r="L5" s="1654"/>
      <c r="M5" s="1639" t="s">
        <v>143</v>
      </c>
      <c r="N5" s="1740" t="s">
        <v>273</v>
      </c>
      <c r="O5" s="1650" t="s">
        <v>279</v>
      </c>
      <c r="P5" s="1642" t="s">
        <v>291</v>
      </c>
      <c r="Q5" s="1643"/>
      <c r="R5" s="1604" t="s">
        <v>250</v>
      </c>
    </row>
    <row r="6" spans="1:19" ht="24.75" customHeight="1" thickBot="1">
      <c r="A6" s="1648"/>
      <c r="B6" s="1649"/>
      <c r="C6" s="1649"/>
      <c r="D6" s="1651"/>
      <c r="E6" s="1653"/>
      <c r="F6" s="1654"/>
      <c r="G6" s="1649"/>
      <c r="H6" s="1649"/>
      <c r="I6" s="1639"/>
      <c r="J6" s="7" t="s">
        <v>144</v>
      </c>
      <c r="K6" s="8" t="s">
        <v>145</v>
      </c>
      <c r="L6" s="8" t="s">
        <v>146</v>
      </c>
      <c r="M6" s="1639"/>
      <c r="N6" s="1741"/>
      <c r="O6" s="1651"/>
      <c r="P6" s="2" t="s">
        <v>292</v>
      </c>
      <c r="Q6" s="5" t="s">
        <v>293</v>
      </c>
      <c r="R6" s="1605"/>
    </row>
    <row r="7" spans="1:19" ht="19.5" thickBot="1">
      <c r="A7" s="1697" t="s">
        <v>110</v>
      </c>
      <c r="B7" s="1698"/>
      <c r="C7" s="1699"/>
      <c r="D7" s="270"/>
      <c r="E7" s="271"/>
      <c r="F7" s="321"/>
      <c r="G7" s="322" t="e">
        <f t="shared" ref="G7:L7" si="0">G18</f>
        <v>#REF!</v>
      </c>
      <c r="H7" s="322">
        <f t="shared" si="0"/>
        <v>37.812891919999998</v>
      </c>
      <c r="I7" s="322" t="e">
        <f t="shared" si="0"/>
        <v>#REF!</v>
      </c>
      <c r="J7" s="322">
        <f t="shared" si="0"/>
        <v>0.317</v>
      </c>
      <c r="K7" s="322">
        <f t="shared" si="0"/>
        <v>0</v>
      </c>
      <c r="L7" s="323">
        <f t="shared" si="0"/>
        <v>0</v>
      </c>
      <c r="M7" s="324"/>
      <c r="N7" s="179"/>
      <c r="O7" s="179"/>
    </row>
    <row r="8" spans="1:19" ht="18.75">
      <c r="A8" s="1693" t="e">
        <f>#REF!</f>
        <v>#REF!</v>
      </c>
      <c r="B8" s="1694"/>
      <c r="C8" s="1694"/>
      <c r="D8" s="587"/>
      <c r="E8" s="588"/>
      <c r="F8" s="589"/>
      <c r="G8" s="590"/>
      <c r="H8" s="590"/>
      <c r="I8" s="590"/>
      <c r="J8" s="590"/>
      <c r="K8" s="590"/>
      <c r="L8" s="591"/>
      <c r="M8" s="592"/>
      <c r="N8" s="179"/>
      <c r="O8" s="179"/>
    </row>
    <row r="9" spans="1:19" s="534" customFormat="1" ht="60">
      <c r="A9" s="537">
        <v>1</v>
      </c>
      <c r="B9" s="538">
        <v>37590</v>
      </c>
      <c r="C9" s="545" t="s">
        <v>128</v>
      </c>
      <c r="D9" s="565" t="s">
        <v>110</v>
      </c>
      <c r="E9" s="540">
        <v>9.5</v>
      </c>
      <c r="F9" s="538" t="s">
        <v>129</v>
      </c>
      <c r="G9" s="540" t="e">
        <f>E9*VLOOKUP(F9,#REF!,4,FALSE)</f>
        <v>#REF!</v>
      </c>
      <c r="H9" s="540">
        <v>13.393749039999999</v>
      </c>
      <c r="I9" s="540" t="e">
        <f>G9-H9</f>
        <v>#REF!</v>
      </c>
      <c r="J9" s="540">
        <v>0</v>
      </c>
      <c r="K9" s="540">
        <v>0</v>
      </c>
      <c r="L9" s="543">
        <v>0</v>
      </c>
      <c r="M9" s="593" t="s">
        <v>266</v>
      </c>
      <c r="N9" s="533" t="s">
        <v>124</v>
      </c>
      <c r="O9" s="533" t="e">
        <f t="shared" ref="O9:O72" si="1">IF(B9=$B$18,1,0)</f>
        <v>#REF!</v>
      </c>
      <c r="P9" s="534">
        <v>1</v>
      </c>
      <c r="Q9" s="534">
        <v>0</v>
      </c>
      <c r="S9" s="535" t="e">
        <f>I9+H9</f>
        <v>#REF!</v>
      </c>
    </row>
    <row r="10" spans="1:19" ht="75">
      <c r="A10" s="249">
        <v>2</v>
      </c>
      <c r="B10" s="18">
        <v>36820</v>
      </c>
      <c r="C10" s="19" t="s">
        <v>130</v>
      </c>
      <c r="D10" s="594" t="s">
        <v>110</v>
      </c>
      <c r="E10" s="595">
        <v>7.9</v>
      </c>
      <c r="F10" s="18" t="s">
        <v>129</v>
      </c>
      <c r="G10" s="595" t="e">
        <f>E10*VLOOKUP(F10,#REF!,4,FALSE)</f>
        <v>#REF!</v>
      </c>
      <c r="H10" s="595">
        <v>11.10205476</v>
      </c>
      <c r="I10" s="595" t="e">
        <f>G10-H10</f>
        <v>#REF!</v>
      </c>
      <c r="J10" s="595">
        <v>0</v>
      </c>
      <c r="K10" s="595">
        <v>0</v>
      </c>
      <c r="L10" s="596">
        <v>0</v>
      </c>
      <c r="M10" s="597" t="s">
        <v>131</v>
      </c>
      <c r="N10" s="193" t="s">
        <v>125</v>
      </c>
      <c r="O10" s="193" t="e">
        <f t="shared" si="1"/>
        <v>#REF!</v>
      </c>
      <c r="P10" s="5">
        <v>1</v>
      </c>
      <c r="Q10" s="5">
        <v>0</v>
      </c>
    </row>
    <row r="11" spans="1:19" s="534" customFormat="1" ht="60">
      <c r="A11" s="598">
        <v>3</v>
      </c>
      <c r="B11" s="565">
        <v>43140</v>
      </c>
      <c r="C11" s="539" t="s">
        <v>132</v>
      </c>
      <c r="D11" s="565" t="s">
        <v>110</v>
      </c>
      <c r="E11" s="565">
        <v>10</v>
      </c>
      <c r="F11" s="565" t="s">
        <v>129</v>
      </c>
      <c r="G11" s="599" t="e">
        <f>E11*VLOOKUP(F11,#REF!,4,FALSE)</f>
        <v>#REF!</v>
      </c>
      <c r="H11" s="599">
        <v>13.317088119999999</v>
      </c>
      <c r="I11" s="599">
        <v>1.4332612</v>
      </c>
      <c r="J11" s="600">
        <v>0.317</v>
      </c>
      <c r="K11" s="565">
        <v>0</v>
      </c>
      <c r="L11" s="565">
        <v>0</v>
      </c>
      <c r="M11" s="593" t="s">
        <v>133</v>
      </c>
      <c r="N11" s="533" t="s">
        <v>122</v>
      </c>
      <c r="O11" s="533" t="e">
        <f t="shared" si="1"/>
        <v>#REF!</v>
      </c>
      <c r="P11" s="534">
        <v>1</v>
      </c>
      <c r="Q11" s="534">
        <v>0</v>
      </c>
      <c r="S11" s="536">
        <f>J11+I11+H11</f>
        <v>15.06734932</v>
      </c>
    </row>
    <row r="12" spans="1:19">
      <c r="A12" s="601"/>
      <c r="B12" s="594"/>
      <c r="C12" s="594"/>
      <c r="D12" s="594"/>
      <c r="E12" s="594"/>
      <c r="F12" s="594"/>
      <c r="G12" s="594"/>
      <c r="H12" s="594"/>
      <c r="I12" s="594"/>
      <c r="J12" s="594"/>
      <c r="K12" s="594"/>
      <c r="L12" s="602"/>
      <c r="M12" s="597"/>
      <c r="N12" s="193"/>
      <c r="O12" s="193" t="e">
        <f t="shared" si="1"/>
        <v>#REF!</v>
      </c>
    </row>
    <row r="13" spans="1:19">
      <c r="A13" s="1766" t="e">
        <f>#REF!</f>
        <v>#REF!</v>
      </c>
      <c r="B13" s="1767"/>
      <c r="C13" s="1767"/>
      <c r="D13" s="594"/>
      <c r="E13" s="595"/>
      <c r="F13" s="594"/>
      <c r="G13" s="595" t="e">
        <f t="shared" ref="G13:L13" si="2">SUM(G9:G12)</f>
        <v>#REF!</v>
      </c>
      <c r="H13" s="595">
        <f t="shared" si="2"/>
        <v>37.812891919999998</v>
      </c>
      <c r="I13" s="595" t="e">
        <f t="shared" si="2"/>
        <v>#REF!</v>
      </c>
      <c r="J13" s="595">
        <f t="shared" si="2"/>
        <v>0.317</v>
      </c>
      <c r="K13" s="595">
        <f t="shared" si="2"/>
        <v>0</v>
      </c>
      <c r="L13" s="595">
        <f t="shared" si="2"/>
        <v>0</v>
      </c>
      <c r="M13" s="597"/>
      <c r="N13" s="193"/>
      <c r="O13" s="193" t="e">
        <f t="shared" si="1"/>
        <v>#REF!</v>
      </c>
    </row>
    <row r="14" spans="1:19">
      <c r="A14" s="1768" t="e">
        <f>#REF!</f>
        <v>#REF!</v>
      </c>
      <c r="B14" s="1769"/>
      <c r="C14" s="1769"/>
      <c r="D14" s="594"/>
      <c r="E14" s="595"/>
      <c r="F14" s="594"/>
      <c r="G14" s="595"/>
      <c r="H14" s="595"/>
      <c r="I14" s="595"/>
      <c r="J14" s="595"/>
      <c r="K14" s="595"/>
      <c r="L14" s="596"/>
      <c r="M14" s="597"/>
      <c r="N14" s="193"/>
      <c r="O14" s="193" t="e">
        <f t="shared" si="1"/>
        <v>#REF!</v>
      </c>
    </row>
    <row r="15" spans="1:19" ht="30">
      <c r="A15" s="249"/>
      <c r="B15" s="33"/>
      <c r="C15" s="19"/>
      <c r="D15" s="594" t="s">
        <v>283</v>
      </c>
      <c r="E15" s="595"/>
      <c r="F15" s="80" t="s">
        <v>282</v>
      </c>
      <c r="G15" s="595"/>
      <c r="H15" s="595"/>
      <c r="I15" s="595"/>
      <c r="J15" s="595"/>
      <c r="K15" s="595"/>
      <c r="L15" s="596"/>
      <c r="M15" s="597" t="s">
        <v>285</v>
      </c>
      <c r="N15" s="193"/>
      <c r="O15" s="193" t="e">
        <f t="shared" si="1"/>
        <v>#REF!</v>
      </c>
    </row>
    <row r="16" spans="1:19">
      <c r="A16" s="249"/>
      <c r="B16" s="33"/>
      <c r="C16" s="19"/>
      <c r="D16" s="594"/>
      <c r="E16" s="595"/>
      <c r="F16" s="18"/>
      <c r="G16" s="595"/>
      <c r="H16" s="595"/>
      <c r="I16" s="595"/>
      <c r="J16" s="595"/>
      <c r="K16" s="595"/>
      <c r="L16" s="596"/>
      <c r="M16" s="597"/>
      <c r="N16" s="193"/>
      <c r="O16" s="193" t="e">
        <f t="shared" si="1"/>
        <v>#REF!</v>
      </c>
    </row>
    <row r="17" spans="1:19" ht="15.75" thickBot="1">
      <c r="A17" s="1770" t="e">
        <f>#REF!</f>
        <v>#REF!</v>
      </c>
      <c r="B17" s="1771"/>
      <c r="C17" s="1771"/>
      <c r="D17" s="603"/>
      <c r="E17" s="604"/>
      <c r="F17" s="603"/>
      <c r="G17" s="604">
        <f t="shared" ref="G17:L17" si="3">SUM(G14:G16)</f>
        <v>0</v>
      </c>
      <c r="H17" s="604">
        <f t="shared" si="3"/>
        <v>0</v>
      </c>
      <c r="I17" s="604">
        <f>SUM(I14:I16)</f>
        <v>0</v>
      </c>
      <c r="J17" s="604">
        <f t="shared" si="3"/>
        <v>0</v>
      </c>
      <c r="K17" s="604">
        <f t="shared" si="3"/>
        <v>0</v>
      </c>
      <c r="L17" s="605">
        <f t="shared" si="3"/>
        <v>0</v>
      </c>
      <c r="M17" s="606"/>
      <c r="N17" s="193"/>
      <c r="O17" s="193" t="e">
        <f t="shared" si="1"/>
        <v>#REF!</v>
      </c>
    </row>
    <row r="18" spans="1:19" ht="19.5" thickBot="1">
      <c r="A18" s="325"/>
      <c r="B18" s="336" t="e">
        <f>#REF!</f>
        <v>#REF!</v>
      </c>
      <c r="C18" s="335" t="str">
        <f>A7</f>
        <v>Всемирный Банк</v>
      </c>
      <c r="D18" s="380"/>
      <c r="E18" s="380"/>
      <c r="F18" s="381"/>
      <c r="G18" s="380" t="e">
        <f t="shared" ref="G18:L18" si="4">G17+G13</f>
        <v>#REF!</v>
      </c>
      <c r="H18" s="380">
        <f t="shared" si="4"/>
        <v>37.812891919999998</v>
      </c>
      <c r="I18" s="380" t="e">
        <f t="shared" si="4"/>
        <v>#REF!</v>
      </c>
      <c r="J18" s="380">
        <f>J17+J13</f>
        <v>0.317</v>
      </c>
      <c r="K18" s="380">
        <f t="shared" si="4"/>
        <v>0</v>
      </c>
      <c r="L18" s="510">
        <f t="shared" si="4"/>
        <v>0</v>
      </c>
      <c r="M18" s="273"/>
      <c r="N18" s="193"/>
      <c r="O18" s="193" t="e">
        <f t="shared" si="1"/>
        <v>#REF!</v>
      </c>
    </row>
    <row r="19" spans="1:19" ht="15.75" thickBot="1">
      <c r="A19" s="305"/>
      <c r="B19" s="27"/>
      <c r="C19" s="28"/>
      <c r="D19" s="29"/>
      <c r="E19" s="30"/>
      <c r="F19" s="27"/>
      <c r="G19" s="30"/>
      <c r="H19" s="30"/>
      <c r="I19" s="30"/>
      <c r="J19" s="30"/>
      <c r="K19" s="30"/>
      <c r="L19" s="75"/>
      <c r="M19" s="200"/>
      <c r="N19" s="193"/>
      <c r="O19" s="193" t="e">
        <f t="shared" si="1"/>
        <v>#REF!</v>
      </c>
    </row>
    <row r="20" spans="1:19" ht="19.5" thickBot="1">
      <c r="A20" s="1697" t="s">
        <v>275</v>
      </c>
      <c r="B20" s="1698"/>
      <c r="C20" s="1699"/>
      <c r="D20" s="270"/>
      <c r="E20" s="271"/>
      <c r="F20" s="321"/>
      <c r="G20" s="322" t="e">
        <f t="shared" ref="G20:L20" si="5">G31</f>
        <v>#REF!</v>
      </c>
      <c r="H20" s="322">
        <f t="shared" si="5"/>
        <v>60.406421269999996</v>
      </c>
      <c r="I20" s="322" t="e">
        <f t="shared" si="5"/>
        <v>#REF!</v>
      </c>
      <c r="J20" s="322">
        <f t="shared" si="5"/>
        <v>6.1749999999999998</v>
      </c>
      <c r="K20" s="322">
        <f t="shared" si="5"/>
        <v>0.51600000000000001</v>
      </c>
      <c r="L20" s="323">
        <f t="shared" si="5"/>
        <v>0</v>
      </c>
      <c r="M20" s="273"/>
      <c r="N20" s="193"/>
      <c r="O20" s="193" t="e">
        <f t="shared" si="1"/>
        <v>#REF!</v>
      </c>
    </row>
    <row r="21" spans="1:19">
      <c r="A21" s="1693" t="e">
        <f>#REF!</f>
        <v>#REF!</v>
      </c>
      <c r="B21" s="1694"/>
      <c r="C21" s="1694"/>
      <c r="D21" s="587"/>
      <c r="E21" s="588"/>
      <c r="F21" s="589"/>
      <c r="G21" s="590"/>
      <c r="H21" s="590"/>
      <c r="I21" s="590"/>
      <c r="J21" s="590"/>
      <c r="K21" s="590"/>
      <c r="L21" s="591"/>
      <c r="M21" s="607"/>
      <c r="N21" s="193"/>
      <c r="O21" s="193" t="e">
        <f t="shared" si="1"/>
        <v>#REF!</v>
      </c>
    </row>
    <row r="22" spans="1:19" ht="60">
      <c r="A22" s="249">
        <v>4</v>
      </c>
      <c r="B22" s="18">
        <v>2271</v>
      </c>
      <c r="C22" s="19" t="s">
        <v>147</v>
      </c>
      <c r="D22" s="594" t="s">
        <v>275</v>
      </c>
      <c r="E22" s="595">
        <v>3.7120000000000002</v>
      </c>
      <c r="F22" s="18" t="s">
        <v>129</v>
      </c>
      <c r="G22" s="595" t="e">
        <f>E22*VLOOKUP(F22,#REF!,4,FALSE)</f>
        <v>#REF!</v>
      </c>
      <c r="H22" s="595">
        <v>2.8511389999999999</v>
      </c>
      <c r="I22" s="595">
        <v>2.74</v>
      </c>
      <c r="J22" s="595">
        <v>0</v>
      </c>
      <c r="K22" s="595">
        <v>0</v>
      </c>
      <c r="L22" s="596">
        <v>0</v>
      </c>
      <c r="M22" s="597" t="s">
        <v>133</v>
      </c>
      <c r="N22" s="193" t="s">
        <v>122</v>
      </c>
      <c r="O22" s="193" t="e">
        <f t="shared" si="1"/>
        <v>#REF!</v>
      </c>
      <c r="P22" s="5">
        <v>1</v>
      </c>
      <c r="Q22" s="5">
        <v>0</v>
      </c>
    </row>
    <row r="23" spans="1:19" s="534" customFormat="1" ht="60">
      <c r="A23" s="537">
        <v>5</v>
      </c>
      <c r="B23" s="538">
        <v>2313</v>
      </c>
      <c r="C23" s="539" t="s">
        <v>148</v>
      </c>
      <c r="D23" s="565" t="s">
        <v>275</v>
      </c>
      <c r="E23" s="540">
        <v>5.92</v>
      </c>
      <c r="F23" s="538" t="s">
        <v>129</v>
      </c>
      <c r="G23" s="540" t="e">
        <f>E23*VLOOKUP(F23,#REF!,4,FALSE)</f>
        <v>#REF!</v>
      </c>
      <c r="H23" s="540">
        <v>0.20389079000000002</v>
      </c>
      <c r="I23" s="540" t="e">
        <f>G23-H23-J23-K23</f>
        <v>#REF!</v>
      </c>
      <c r="J23" s="549">
        <v>3.2519999999999998</v>
      </c>
      <c r="K23" s="540">
        <v>0.51600000000000001</v>
      </c>
      <c r="L23" s="543">
        <v>0</v>
      </c>
      <c r="M23" s="593" t="s">
        <v>133</v>
      </c>
      <c r="N23" s="533" t="s">
        <v>122</v>
      </c>
      <c r="O23" s="533" t="e">
        <f t="shared" si="1"/>
        <v>#REF!</v>
      </c>
      <c r="P23" s="534">
        <v>1</v>
      </c>
      <c r="Q23" s="534">
        <v>0</v>
      </c>
      <c r="S23" s="535" t="e">
        <f>K23+J23+I23+H23</f>
        <v>#REF!</v>
      </c>
    </row>
    <row r="24" spans="1:19" ht="60">
      <c r="A24" s="249">
        <v>6</v>
      </c>
      <c r="B24" s="33">
        <v>2356</v>
      </c>
      <c r="C24" s="19" t="s">
        <v>149</v>
      </c>
      <c r="D24" s="594" t="s">
        <v>275</v>
      </c>
      <c r="E24" s="595">
        <v>14.403</v>
      </c>
      <c r="F24" s="18" t="s">
        <v>129</v>
      </c>
      <c r="G24" s="595" t="e">
        <f>E24*VLOOKUP(F24,#REF!,4,FALSE)</f>
        <v>#REF!</v>
      </c>
      <c r="H24" s="595">
        <v>19.62139148</v>
      </c>
      <c r="I24" s="595" t="e">
        <f>G24-H24-J24</f>
        <v>#REF!</v>
      </c>
      <c r="J24" s="595">
        <v>0.72899999999999998</v>
      </c>
      <c r="K24" s="595">
        <v>0</v>
      </c>
      <c r="L24" s="596">
        <v>0</v>
      </c>
      <c r="M24" s="597" t="s">
        <v>150</v>
      </c>
      <c r="N24" s="193" t="s">
        <v>122</v>
      </c>
      <c r="O24" s="193" t="e">
        <f t="shared" si="1"/>
        <v>#REF!</v>
      </c>
      <c r="P24" s="5">
        <v>1</v>
      </c>
      <c r="Q24" s="5">
        <v>0</v>
      </c>
    </row>
    <row r="25" spans="1:19" s="534" customFormat="1" ht="75">
      <c r="A25" s="537">
        <v>7</v>
      </c>
      <c r="B25" s="544">
        <v>2359</v>
      </c>
      <c r="C25" s="545" t="s">
        <v>389</v>
      </c>
      <c r="D25" s="565" t="s">
        <v>275</v>
      </c>
      <c r="E25" s="540">
        <v>26.452999999999999</v>
      </c>
      <c r="F25" s="538" t="s">
        <v>129</v>
      </c>
      <c r="G25" s="540" t="e">
        <f>E25*VLOOKUP(F25,#REF!,4,FALSE)</f>
        <v>#REF!</v>
      </c>
      <c r="H25" s="540">
        <v>37.729999999999997</v>
      </c>
      <c r="I25" s="540">
        <v>0</v>
      </c>
      <c r="J25" s="549">
        <v>2.194</v>
      </c>
      <c r="K25" s="540">
        <v>0</v>
      </c>
      <c r="L25" s="543">
        <v>0</v>
      </c>
      <c r="M25" s="593" t="s">
        <v>152</v>
      </c>
      <c r="N25" s="533" t="s">
        <v>126</v>
      </c>
      <c r="O25" s="533" t="e">
        <f t="shared" si="1"/>
        <v>#REF!</v>
      </c>
      <c r="P25" s="534">
        <v>1</v>
      </c>
      <c r="Q25" s="534">
        <v>0</v>
      </c>
      <c r="S25" s="535">
        <f>J25+H25</f>
        <v>39.923999999999999</v>
      </c>
    </row>
    <row r="26" spans="1:19">
      <c r="A26" s="249"/>
      <c r="B26" s="33"/>
      <c r="C26" s="19"/>
      <c r="D26" s="594"/>
      <c r="E26" s="595"/>
      <c r="F26" s="18"/>
      <c r="G26" s="595"/>
      <c r="H26" s="595"/>
      <c r="I26" s="595"/>
      <c r="J26" s="595"/>
      <c r="K26" s="595"/>
      <c r="L26" s="596"/>
      <c r="M26" s="597"/>
      <c r="N26" s="193"/>
      <c r="O26" s="193" t="e">
        <f t="shared" si="1"/>
        <v>#REF!</v>
      </c>
    </row>
    <row r="27" spans="1:19">
      <c r="A27" s="1766" t="e">
        <f>#REF!</f>
        <v>#REF!</v>
      </c>
      <c r="B27" s="1767"/>
      <c r="C27" s="1767"/>
      <c r="D27" s="594"/>
      <c r="E27" s="595"/>
      <c r="F27" s="594"/>
      <c r="G27" s="595" t="e">
        <f t="shared" ref="G27:L27" si="6">SUM(G22:G26)</f>
        <v>#REF!</v>
      </c>
      <c r="H27" s="595">
        <f t="shared" si="6"/>
        <v>60.406421269999996</v>
      </c>
      <c r="I27" s="595" t="e">
        <f t="shared" si="6"/>
        <v>#REF!</v>
      </c>
      <c r="J27" s="595">
        <f t="shared" si="6"/>
        <v>6.1749999999999998</v>
      </c>
      <c r="K27" s="595">
        <f t="shared" si="6"/>
        <v>0.51600000000000001</v>
      </c>
      <c r="L27" s="595">
        <f t="shared" si="6"/>
        <v>0</v>
      </c>
      <c r="M27" s="597"/>
      <c r="N27" s="193"/>
      <c r="O27" s="193" t="e">
        <f t="shared" si="1"/>
        <v>#REF!</v>
      </c>
    </row>
    <row r="28" spans="1:19">
      <c r="A28" s="1768" t="e">
        <f>#REF!</f>
        <v>#REF!</v>
      </c>
      <c r="B28" s="1769"/>
      <c r="C28" s="1769"/>
      <c r="D28" s="594"/>
      <c r="E28" s="595"/>
      <c r="F28" s="594"/>
      <c r="G28" s="595"/>
      <c r="H28" s="595"/>
      <c r="I28" s="595"/>
      <c r="J28" s="595"/>
      <c r="K28" s="595"/>
      <c r="L28" s="596"/>
      <c r="M28" s="597"/>
      <c r="N28" s="193"/>
      <c r="O28" s="193" t="e">
        <f t="shared" si="1"/>
        <v>#REF!</v>
      </c>
    </row>
    <row r="29" spans="1:19">
      <c r="A29" s="249"/>
      <c r="B29" s="33"/>
      <c r="C29" s="19"/>
      <c r="D29" s="594"/>
      <c r="E29" s="595"/>
      <c r="F29" s="594"/>
      <c r="G29" s="595"/>
      <c r="H29" s="595"/>
      <c r="I29" s="595"/>
      <c r="J29" s="595"/>
      <c r="K29" s="595"/>
      <c r="L29" s="596"/>
      <c r="M29" s="597"/>
      <c r="N29" s="193"/>
      <c r="O29" s="193" t="e">
        <f t="shared" si="1"/>
        <v>#REF!</v>
      </c>
    </row>
    <row r="30" spans="1:19" ht="15.75" thickBot="1">
      <c r="A30" s="1770" t="e">
        <f>#REF!</f>
        <v>#REF!</v>
      </c>
      <c r="B30" s="1771"/>
      <c r="C30" s="1771"/>
      <c r="D30" s="603"/>
      <c r="E30" s="604"/>
      <c r="F30" s="603"/>
      <c r="G30" s="604">
        <f t="shared" ref="G30:L30" si="7">SUM(G29:G29)</f>
        <v>0</v>
      </c>
      <c r="H30" s="604">
        <f t="shared" si="7"/>
        <v>0</v>
      </c>
      <c r="I30" s="604">
        <f t="shared" si="7"/>
        <v>0</v>
      </c>
      <c r="J30" s="604">
        <f t="shared" si="7"/>
        <v>0</v>
      </c>
      <c r="K30" s="604">
        <f t="shared" si="7"/>
        <v>0</v>
      </c>
      <c r="L30" s="605">
        <f t="shared" si="7"/>
        <v>0</v>
      </c>
      <c r="M30" s="606"/>
      <c r="N30" s="193"/>
      <c r="O30" s="193" t="e">
        <f t="shared" si="1"/>
        <v>#REF!</v>
      </c>
    </row>
    <row r="31" spans="1:19" ht="19.5" thickBot="1">
      <c r="A31" s="325"/>
      <c r="B31" s="355" t="e">
        <f>#REF!</f>
        <v>#REF!</v>
      </c>
      <c r="C31" s="326" t="str">
        <f>A20</f>
        <v>Азиатский Банк Развития</v>
      </c>
      <c r="D31" s="284"/>
      <c r="E31" s="285"/>
      <c r="F31" s="286"/>
      <c r="G31" s="285" t="e">
        <f t="shared" ref="G31:L31" si="8">G27+G30</f>
        <v>#REF!</v>
      </c>
      <c r="H31" s="285">
        <f t="shared" si="8"/>
        <v>60.406421269999996</v>
      </c>
      <c r="I31" s="285" t="e">
        <f t="shared" si="8"/>
        <v>#REF!</v>
      </c>
      <c r="J31" s="285">
        <f t="shared" si="8"/>
        <v>6.1749999999999998</v>
      </c>
      <c r="K31" s="285">
        <f t="shared" si="8"/>
        <v>0.51600000000000001</v>
      </c>
      <c r="L31" s="285">
        <f t="shared" si="8"/>
        <v>0</v>
      </c>
      <c r="M31" s="328"/>
      <c r="N31" s="193"/>
      <c r="O31" s="193" t="e">
        <f t="shared" si="1"/>
        <v>#REF!</v>
      </c>
    </row>
    <row r="32" spans="1:19" ht="15.75" thickBot="1">
      <c r="A32" s="305"/>
      <c r="B32" s="39"/>
      <c r="C32" s="27"/>
      <c r="D32" s="29"/>
      <c r="E32" s="30"/>
      <c r="F32" s="40"/>
      <c r="G32" s="30"/>
      <c r="H32" s="30"/>
      <c r="I32" s="30"/>
      <c r="J32" s="41"/>
      <c r="K32" s="30"/>
      <c r="L32" s="75"/>
      <c r="M32" s="200"/>
      <c r="N32" s="193"/>
      <c r="O32" s="193" t="e">
        <f t="shared" si="1"/>
        <v>#REF!</v>
      </c>
    </row>
    <row r="33" spans="1:19" ht="19.5" thickBot="1">
      <c r="A33" s="1697" t="s">
        <v>276</v>
      </c>
      <c r="B33" s="1698"/>
      <c r="C33" s="1699"/>
      <c r="D33" s="270"/>
      <c r="E33" s="271"/>
      <c r="F33" s="329"/>
      <c r="G33" s="322" t="e">
        <f t="shared" ref="G33:L33" si="9">G62</f>
        <v>#REF!</v>
      </c>
      <c r="H33" s="322">
        <f t="shared" si="9"/>
        <v>30.897877350000002</v>
      </c>
      <c r="I33" s="322" t="e">
        <f t="shared" si="9"/>
        <v>#REF!</v>
      </c>
      <c r="J33" s="322">
        <f t="shared" si="9"/>
        <v>22.181000000000001</v>
      </c>
      <c r="K33" s="322">
        <f t="shared" si="9"/>
        <v>48.823999999999998</v>
      </c>
      <c r="L33" s="323">
        <f t="shared" si="9"/>
        <v>55.344000000000008</v>
      </c>
      <c r="M33" s="273"/>
      <c r="N33" s="193"/>
      <c r="O33" s="193" t="e">
        <f t="shared" si="1"/>
        <v>#REF!</v>
      </c>
    </row>
    <row r="34" spans="1:19">
      <c r="A34" s="1764" t="e">
        <f>#REF!</f>
        <v>#REF!</v>
      </c>
      <c r="B34" s="1765"/>
      <c r="C34" s="1765"/>
      <c r="D34" s="589"/>
      <c r="E34" s="589"/>
      <c r="F34" s="589"/>
      <c r="G34" s="608"/>
      <c r="H34" s="589"/>
      <c r="I34" s="589"/>
      <c r="J34" s="589"/>
      <c r="K34" s="589"/>
      <c r="L34" s="608"/>
      <c r="M34" s="607"/>
      <c r="N34" s="193"/>
      <c r="O34" s="193" t="e">
        <f t="shared" si="1"/>
        <v>#REF!</v>
      </c>
    </row>
    <row r="35" spans="1:19" ht="60">
      <c r="A35" s="249">
        <v>9</v>
      </c>
      <c r="B35" s="18">
        <v>3008</v>
      </c>
      <c r="C35" s="19" t="s">
        <v>154</v>
      </c>
      <c r="D35" s="594" t="s">
        <v>276</v>
      </c>
      <c r="E35" s="595">
        <f>7000000/1000000</f>
        <v>7</v>
      </c>
      <c r="F35" s="80" t="s">
        <v>270</v>
      </c>
      <c r="G35" s="595" t="e">
        <f>E35*VLOOKUP(F35,#REF!,4,FALSE)</f>
        <v>#REF!</v>
      </c>
      <c r="H35" s="595">
        <v>8.8521293000000014</v>
      </c>
      <c r="I35" s="595">
        <f>1691270.7/1000000</f>
        <v>1.6912707</v>
      </c>
      <c r="J35" s="595">
        <v>0</v>
      </c>
      <c r="K35" s="595">
        <v>0</v>
      </c>
      <c r="L35" s="596">
        <v>0</v>
      </c>
      <c r="M35" s="597" t="s">
        <v>267</v>
      </c>
      <c r="N35" s="193" t="s">
        <v>127</v>
      </c>
      <c r="O35" s="193" t="e">
        <f t="shared" si="1"/>
        <v>#REF!</v>
      </c>
      <c r="P35" s="5">
        <v>1</v>
      </c>
      <c r="Q35" s="5">
        <v>0</v>
      </c>
    </row>
    <row r="36" spans="1:19" s="534" customFormat="1" ht="60">
      <c r="A36" s="537">
        <v>11</v>
      </c>
      <c r="B36" s="538" t="s">
        <v>156</v>
      </c>
      <c r="C36" s="545" t="s">
        <v>390</v>
      </c>
      <c r="D36" s="565" t="s">
        <v>276</v>
      </c>
      <c r="E36" s="540">
        <v>11.34</v>
      </c>
      <c r="F36" s="609" t="s">
        <v>270</v>
      </c>
      <c r="G36" s="540" t="e">
        <f>E36*VLOOKUP(F36,#REF!,4,FALSE)</f>
        <v>#REF!</v>
      </c>
      <c r="H36" s="540">
        <v>0</v>
      </c>
      <c r="I36" s="540" t="e">
        <f>G36-J36-K36-L36</f>
        <v>#REF!</v>
      </c>
      <c r="J36" s="549">
        <v>0.27300000000000002</v>
      </c>
      <c r="K36" s="549">
        <v>6.7329999999999997</v>
      </c>
      <c r="L36" s="610">
        <v>7.883</v>
      </c>
      <c r="M36" s="593" t="s">
        <v>266</v>
      </c>
      <c r="N36" s="533" t="s">
        <v>124</v>
      </c>
      <c r="O36" s="533" t="e">
        <f t="shared" si="1"/>
        <v>#REF!</v>
      </c>
      <c r="P36" s="534">
        <v>1</v>
      </c>
      <c r="Q36" s="534">
        <v>0</v>
      </c>
      <c r="S36" s="550" t="e">
        <f>L36+K36+J36+I36</f>
        <v>#REF!</v>
      </c>
    </row>
    <row r="37" spans="1:19" ht="60">
      <c r="A37" s="249">
        <v>12</v>
      </c>
      <c r="B37" s="18" t="s">
        <v>158</v>
      </c>
      <c r="C37" s="19" t="s">
        <v>391</v>
      </c>
      <c r="D37" s="594" t="s">
        <v>276</v>
      </c>
      <c r="E37" s="595">
        <f>8500000/1000000</f>
        <v>8.5</v>
      </c>
      <c r="F37" s="80" t="s">
        <v>270</v>
      </c>
      <c r="G37" s="595" t="e">
        <f>E37*VLOOKUP(F37,#REF!,4,FALSE)</f>
        <v>#REF!</v>
      </c>
      <c r="H37" s="595">
        <v>2.9423686099999999</v>
      </c>
      <c r="I37" s="595" t="e">
        <f>G37-H37-J37-K37-L37</f>
        <v>#REF!</v>
      </c>
      <c r="J37" s="595">
        <f>4100000/1000000</f>
        <v>4.0999999999999996</v>
      </c>
      <c r="K37" s="595">
        <f>3350000/1000000</f>
        <v>3.35</v>
      </c>
      <c r="L37" s="596">
        <f>1612000/1000000</f>
        <v>1.6120000000000001</v>
      </c>
      <c r="M37" s="597" t="s">
        <v>150</v>
      </c>
      <c r="N37" s="193" t="s">
        <v>122</v>
      </c>
      <c r="O37" s="193" t="e">
        <f t="shared" si="1"/>
        <v>#REF!</v>
      </c>
      <c r="P37" s="5">
        <v>1</v>
      </c>
      <c r="Q37" s="5">
        <v>0</v>
      </c>
    </row>
    <row r="38" spans="1:19" ht="75">
      <c r="A38" s="249">
        <v>13</v>
      </c>
      <c r="B38" s="33" t="s">
        <v>160</v>
      </c>
      <c r="C38" s="19" t="s">
        <v>161</v>
      </c>
      <c r="D38" s="594" t="s">
        <v>276</v>
      </c>
      <c r="E38" s="595">
        <f>9550000/1000000</f>
        <v>9.5500000000000007</v>
      </c>
      <c r="F38" s="80" t="s">
        <v>270</v>
      </c>
      <c r="G38" s="595" t="e">
        <f>E38*VLOOKUP(F38,#REF!,4,FALSE)</f>
        <v>#REF!</v>
      </c>
      <c r="H38" s="595">
        <v>5.8011330899999995</v>
      </c>
      <c r="I38" s="595" t="e">
        <f>G38-H38</f>
        <v>#REF!</v>
      </c>
      <c r="J38" s="595">
        <v>0</v>
      </c>
      <c r="K38" s="595">
        <v>0</v>
      </c>
      <c r="L38" s="596">
        <v>0</v>
      </c>
      <c r="M38" s="597" t="s">
        <v>131</v>
      </c>
      <c r="N38" s="193" t="s">
        <v>125</v>
      </c>
      <c r="O38" s="193" t="e">
        <f t="shared" si="1"/>
        <v>#REF!</v>
      </c>
      <c r="P38" s="5">
        <v>1</v>
      </c>
      <c r="Q38" s="5">
        <v>0</v>
      </c>
    </row>
    <row r="39" spans="1:19" ht="75">
      <c r="A39" s="249">
        <v>14</v>
      </c>
      <c r="B39" s="33" t="s">
        <v>162</v>
      </c>
      <c r="C39" s="19" t="s">
        <v>163</v>
      </c>
      <c r="D39" s="594" t="s">
        <v>276</v>
      </c>
      <c r="E39" s="595">
        <f>1280000/1000000</f>
        <v>1.28</v>
      </c>
      <c r="F39" s="80" t="s">
        <v>270</v>
      </c>
      <c r="G39" s="595" t="e">
        <f>E39*VLOOKUP(F39,#REF!,4,FALSE)</f>
        <v>#REF!</v>
      </c>
      <c r="H39" s="595">
        <v>0.96396800000000005</v>
      </c>
      <c r="I39" s="595">
        <f>1927936/1000000/2</f>
        <v>0.96396800000000005</v>
      </c>
      <c r="J39" s="595">
        <v>0</v>
      </c>
      <c r="K39" s="595">
        <v>0</v>
      </c>
      <c r="L39" s="596">
        <v>0</v>
      </c>
      <c r="M39" s="597" t="s">
        <v>131</v>
      </c>
      <c r="N39" s="193" t="s">
        <v>125</v>
      </c>
      <c r="O39" s="193" t="e">
        <f t="shared" si="1"/>
        <v>#REF!</v>
      </c>
      <c r="P39" s="5">
        <v>1</v>
      </c>
      <c r="Q39" s="5">
        <v>0</v>
      </c>
    </row>
    <row r="40" spans="1:19" s="534" customFormat="1" ht="60">
      <c r="A40" s="537">
        <v>15</v>
      </c>
      <c r="B40" s="544">
        <v>3011</v>
      </c>
      <c r="C40" s="545" t="s">
        <v>164</v>
      </c>
      <c r="D40" s="565" t="s">
        <v>276</v>
      </c>
      <c r="E40" s="540">
        <f>7000000/1000000</f>
        <v>7</v>
      </c>
      <c r="F40" s="609" t="s">
        <v>270</v>
      </c>
      <c r="G40" s="540" t="e">
        <f>E40*VLOOKUP(F40,#REF!,4,FALSE)</f>
        <v>#REF!</v>
      </c>
      <c r="H40" s="540">
        <v>7.2870100099999995</v>
      </c>
      <c r="I40" s="540" t="e">
        <f>G40-H40-J40</f>
        <v>#REF!</v>
      </c>
      <c r="J40" s="549">
        <f>1148000/1000000</f>
        <v>1.1479999999999999</v>
      </c>
      <c r="K40" s="540">
        <v>0</v>
      </c>
      <c r="L40" s="543">
        <v>0</v>
      </c>
      <c r="M40" s="593" t="s">
        <v>165</v>
      </c>
      <c r="N40" s="533" t="s">
        <v>123</v>
      </c>
      <c r="O40" s="533" t="e">
        <f t="shared" si="1"/>
        <v>#REF!</v>
      </c>
      <c r="P40" s="534">
        <v>1</v>
      </c>
      <c r="Q40" s="534">
        <v>0</v>
      </c>
      <c r="S40" s="535" t="e">
        <f>J40+I40+H40</f>
        <v>#REF!</v>
      </c>
    </row>
    <row r="41" spans="1:19" ht="75">
      <c r="A41" s="249">
        <v>16</v>
      </c>
      <c r="B41" s="33" t="str">
        <f>'[2]by creditors'!$B$31</f>
        <v>TAD-0041</v>
      </c>
      <c r="C41" s="19" t="s">
        <v>392</v>
      </c>
      <c r="D41" s="594" t="s">
        <v>276</v>
      </c>
      <c r="E41" s="611">
        <f>'[2]by creditors'!$E$31</f>
        <v>12.46</v>
      </c>
      <c r="F41" s="80" t="s">
        <v>270</v>
      </c>
      <c r="G41" s="595" t="e">
        <f>E41*VLOOKUP(F41,#REF!,4,FALSE)</f>
        <v>#REF!</v>
      </c>
      <c r="H41" s="611">
        <v>5.05126834</v>
      </c>
      <c r="I41" s="611" t="e">
        <f>G41-H41-J41-K41</f>
        <v>#REF!</v>
      </c>
      <c r="J41" s="611">
        <f>6700000/1000000</f>
        <v>6.7</v>
      </c>
      <c r="K41" s="611">
        <f>1963000/1000000</f>
        <v>1.9630000000000001</v>
      </c>
      <c r="L41" s="612">
        <v>0</v>
      </c>
      <c r="M41" s="597" t="s">
        <v>152</v>
      </c>
      <c r="N41" s="193" t="s">
        <v>126</v>
      </c>
      <c r="O41" s="193" t="e">
        <f t="shared" si="1"/>
        <v>#REF!</v>
      </c>
      <c r="P41" s="5">
        <v>1</v>
      </c>
      <c r="Q41" s="5">
        <v>0</v>
      </c>
    </row>
    <row r="42" spans="1:19" ht="75">
      <c r="A42" s="249">
        <v>17</v>
      </c>
      <c r="B42" s="33" t="s">
        <v>167</v>
      </c>
      <c r="C42" s="19" t="s">
        <v>168</v>
      </c>
      <c r="D42" s="594" t="s">
        <v>276</v>
      </c>
      <c r="E42" s="595">
        <f>13220000/1000000</f>
        <v>13.22</v>
      </c>
      <c r="F42" s="80" t="s">
        <v>270</v>
      </c>
      <c r="G42" s="595" t="e">
        <f>E42*VLOOKUP(F42,#REF!,4,FALSE)</f>
        <v>#REF!</v>
      </c>
      <c r="H42" s="595">
        <v>0</v>
      </c>
      <c r="I42" s="595" t="e">
        <f>G42-J42-K42</f>
        <v>#REF!</v>
      </c>
      <c r="J42" s="595">
        <f>7960000/1000000</f>
        <v>7.96</v>
      </c>
      <c r="K42" s="595">
        <f>5840000/1000000</f>
        <v>5.84</v>
      </c>
      <c r="L42" s="596">
        <v>0</v>
      </c>
      <c r="M42" s="597" t="s">
        <v>152</v>
      </c>
      <c r="N42" s="193" t="s">
        <v>126</v>
      </c>
      <c r="O42" s="193" t="e">
        <f t="shared" si="1"/>
        <v>#REF!</v>
      </c>
      <c r="P42" s="5">
        <v>1</v>
      </c>
      <c r="Q42" s="5">
        <v>0</v>
      </c>
    </row>
    <row r="43" spans="1:19">
      <c r="A43" s="249"/>
      <c r="B43" s="33"/>
      <c r="C43" s="19"/>
      <c r="D43" s="594"/>
      <c r="E43" s="595"/>
      <c r="F43" s="80"/>
      <c r="G43" s="595"/>
      <c r="H43" s="595"/>
      <c r="I43" s="595"/>
      <c r="J43" s="595"/>
      <c r="K43" s="595"/>
      <c r="L43" s="596"/>
      <c r="M43" s="597"/>
      <c r="N43" s="193"/>
      <c r="O43" s="193" t="e">
        <f t="shared" si="1"/>
        <v>#REF!</v>
      </c>
    </row>
    <row r="44" spans="1:19">
      <c r="A44" s="1766" t="e">
        <f>#REF!</f>
        <v>#REF!</v>
      </c>
      <c r="B44" s="1767"/>
      <c r="C44" s="1767"/>
      <c r="D44" s="613"/>
      <c r="E44" s="614"/>
      <c r="F44" s="615"/>
      <c r="G44" s="595" t="e">
        <f t="shared" ref="G44:L44" si="10">SUM(G35:G43)</f>
        <v>#REF!</v>
      </c>
      <c r="H44" s="595">
        <f t="shared" si="10"/>
        <v>30.897877350000002</v>
      </c>
      <c r="I44" s="595" t="e">
        <f t="shared" si="10"/>
        <v>#REF!</v>
      </c>
      <c r="J44" s="595">
        <f t="shared" si="10"/>
        <v>20.181000000000001</v>
      </c>
      <c r="K44" s="595">
        <f t="shared" si="10"/>
        <v>17.885999999999999</v>
      </c>
      <c r="L44" s="596">
        <f t="shared" si="10"/>
        <v>9.495000000000001</v>
      </c>
      <c r="M44" s="597"/>
      <c r="N44" s="193"/>
      <c r="O44" s="193" t="e">
        <f t="shared" si="1"/>
        <v>#REF!</v>
      </c>
    </row>
    <row r="45" spans="1:19">
      <c r="A45" s="1768" t="e">
        <f>#REF!</f>
        <v>#REF!</v>
      </c>
      <c r="B45" s="1769"/>
      <c r="C45" s="1769"/>
      <c r="D45" s="594"/>
      <c r="E45" s="595"/>
      <c r="F45" s="33"/>
      <c r="G45" s="595"/>
      <c r="H45" s="595"/>
      <c r="I45" s="595"/>
      <c r="J45" s="595"/>
      <c r="K45" s="595"/>
      <c r="L45" s="596"/>
      <c r="M45" s="597"/>
      <c r="N45" s="193"/>
      <c r="O45" s="193" t="e">
        <f t="shared" si="1"/>
        <v>#REF!</v>
      </c>
    </row>
    <row r="46" spans="1:19" ht="60">
      <c r="A46" s="249">
        <v>18</v>
      </c>
      <c r="B46" s="18"/>
      <c r="C46" s="19" t="s">
        <v>169</v>
      </c>
      <c r="D46" s="594" t="s">
        <v>276</v>
      </c>
      <c r="E46" s="595"/>
      <c r="F46" s="80" t="s">
        <v>270</v>
      </c>
      <c r="G46" s="595">
        <v>10</v>
      </c>
      <c r="H46" s="595">
        <v>0</v>
      </c>
      <c r="I46" s="595">
        <v>0</v>
      </c>
      <c r="J46" s="595">
        <v>0</v>
      </c>
      <c r="K46" s="595">
        <f>1000000/1000000</f>
        <v>1</v>
      </c>
      <c r="L46" s="596">
        <f>3000000/1000000</f>
        <v>3</v>
      </c>
      <c r="M46" s="597" t="s">
        <v>150</v>
      </c>
      <c r="N46" s="193" t="s">
        <v>127</v>
      </c>
      <c r="O46" s="193" t="e">
        <f t="shared" si="1"/>
        <v>#REF!</v>
      </c>
      <c r="P46" s="5">
        <v>0</v>
      </c>
      <c r="Q46" s="5">
        <v>1</v>
      </c>
    </row>
    <row r="47" spans="1:19" ht="60">
      <c r="A47" s="249">
        <v>19</v>
      </c>
      <c r="B47" s="18"/>
      <c r="C47" s="19" t="s">
        <v>393</v>
      </c>
      <c r="D47" s="594" t="s">
        <v>276</v>
      </c>
      <c r="E47" s="595"/>
      <c r="F47" s="80" t="s">
        <v>270</v>
      </c>
      <c r="G47" s="595">
        <v>10</v>
      </c>
      <c r="H47" s="595">
        <v>0</v>
      </c>
      <c r="I47" s="595">
        <v>0</v>
      </c>
      <c r="J47" s="595">
        <v>0</v>
      </c>
      <c r="K47" s="595">
        <f>1000000/1000000</f>
        <v>1</v>
      </c>
      <c r="L47" s="596">
        <f>3000000/1000000</f>
        <v>3</v>
      </c>
      <c r="M47" s="597" t="s">
        <v>150</v>
      </c>
      <c r="N47" s="193" t="s">
        <v>122</v>
      </c>
      <c r="O47" s="193" t="e">
        <f t="shared" si="1"/>
        <v>#REF!</v>
      </c>
      <c r="P47" s="5">
        <v>0</v>
      </c>
      <c r="Q47" s="5">
        <v>1</v>
      </c>
    </row>
    <row r="48" spans="1:19" ht="75">
      <c r="A48" s="249">
        <v>20</v>
      </c>
      <c r="B48" s="18"/>
      <c r="C48" s="19" t="s">
        <v>394</v>
      </c>
      <c r="D48" s="594" t="s">
        <v>276</v>
      </c>
      <c r="E48" s="595"/>
      <c r="F48" s="80" t="s">
        <v>270</v>
      </c>
      <c r="G48" s="595">
        <v>10</v>
      </c>
      <c r="H48" s="595">
        <v>0</v>
      </c>
      <c r="I48" s="595">
        <v>0</v>
      </c>
      <c r="J48" s="595">
        <v>0</v>
      </c>
      <c r="K48" s="595">
        <f>1000000/1000000</f>
        <v>1</v>
      </c>
      <c r="L48" s="596">
        <v>5</v>
      </c>
      <c r="M48" s="597" t="s">
        <v>131</v>
      </c>
      <c r="N48" s="193" t="s">
        <v>125</v>
      </c>
      <c r="O48" s="193" t="e">
        <f t="shared" si="1"/>
        <v>#REF!</v>
      </c>
      <c r="P48" s="5">
        <v>0</v>
      </c>
      <c r="Q48" s="5">
        <v>1</v>
      </c>
    </row>
    <row r="49" spans="1:17" ht="45">
      <c r="A49" s="249">
        <v>21</v>
      </c>
      <c r="B49" s="18"/>
      <c r="C49" s="19" t="s">
        <v>172</v>
      </c>
      <c r="D49" s="594" t="s">
        <v>276</v>
      </c>
      <c r="E49" s="616"/>
      <c r="F49" s="80" t="s">
        <v>270</v>
      </c>
      <c r="G49" s="595">
        <v>10.4</v>
      </c>
      <c r="H49" s="595">
        <v>0</v>
      </c>
      <c r="I49" s="595">
        <v>0</v>
      </c>
      <c r="J49" s="595">
        <v>0</v>
      </c>
      <c r="K49" s="595">
        <f>4000000/1000000</f>
        <v>4</v>
      </c>
      <c r="L49" s="596">
        <f>6400000/1000000</f>
        <v>6.4</v>
      </c>
      <c r="M49" s="597" t="s">
        <v>173</v>
      </c>
      <c r="N49" s="193" t="s">
        <v>126</v>
      </c>
      <c r="O49" s="193" t="e">
        <f t="shared" si="1"/>
        <v>#REF!</v>
      </c>
      <c r="P49" s="5">
        <v>0</v>
      </c>
      <c r="Q49" s="5">
        <v>1</v>
      </c>
    </row>
    <row r="50" spans="1:17" ht="60">
      <c r="A50" s="249">
        <v>22</v>
      </c>
      <c r="B50" s="18"/>
      <c r="C50" s="19" t="s">
        <v>395</v>
      </c>
      <c r="D50" s="594" t="s">
        <v>276</v>
      </c>
      <c r="E50" s="595"/>
      <c r="F50" s="80" t="s">
        <v>270</v>
      </c>
      <c r="G50" s="595">
        <v>3.3</v>
      </c>
      <c r="H50" s="595">
        <v>0</v>
      </c>
      <c r="I50" s="595">
        <v>0</v>
      </c>
      <c r="J50" s="595">
        <v>0</v>
      </c>
      <c r="K50" s="595">
        <f>1000000/1000000</f>
        <v>1</v>
      </c>
      <c r="L50" s="596">
        <f>500000/1000000</f>
        <v>0.5</v>
      </c>
      <c r="M50" s="597" t="s">
        <v>150</v>
      </c>
      <c r="N50" s="193" t="s">
        <v>122</v>
      </c>
      <c r="O50" s="193" t="e">
        <f t="shared" si="1"/>
        <v>#REF!</v>
      </c>
      <c r="P50" s="5">
        <v>0</v>
      </c>
      <c r="Q50" s="5">
        <v>1</v>
      </c>
    </row>
    <row r="51" spans="1:17" ht="60">
      <c r="A51" s="249">
        <v>23</v>
      </c>
      <c r="B51" s="18"/>
      <c r="C51" s="19" t="s">
        <v>175</v>
      </c>
      <c r="D51" s="594" t="s">
        <v>276</v>
      </c>
      <c r="E51" s="595"/>
      <c r="F51" s="80" t="s">
        <v>270</v>
      </c>
      <c r="G51" s="595">
        <v>45</v>
      </c>
      <c r="H51" s="595">
        <v>0</v>
      </c>
      <c r="I51" s="595">
        <v>0</v>
      </c>
      <c r="J51" s="595">
        <v>0</v>
      </c>
      <c r="K51" s="595">
        <v>0.93799999999999994</v>
      </c>
      <c r="L51" s="596">
        <v>1.7949999999999999</v>
      </c>
      <c r="M51" s="597" t="s">
        <v>267</v>
      </c>
      <c r="N51" s="193" t="s">
        <v>618</v>
      </c>
      <c r="O51" s="193" t="e">
        <f t="shared" si="1"/>
        <v>#REF!</v>
      </c>
      <c r="P51" s="5">
        <v>0</v>
      </c>
      <c r="Q51" s="5">
        <v>1</v>
      </c>
    </row>
    <row r="52" spans="1:17" ht="60">
      <c r="A52" s="249">
        <v>24</v>
      </c>
      <c r="B52" s="18"/>
      <c r="C52" s="19" t="s">
        <v>176</v>
      </c>
      <c r="D52" s="594" t="s">
        <v>276</v>
      </c>
      <c r="E52" s="595"/>
      <c r="F52" s="80" t="s">
        <v>270</v>
      </c>
      <c r="G52" s="595">
        <v>8</v>
      </c>
      <c r="H52" s="595">
        <v>0</v>
      </c>
      <c r="I52" s="595">
        <v>0</v>
      </c>
      <c r="J52" s="595">
        <v>0</v>
      </c>
      <c r="K52" s="595">
        <v>2</v>
      </c>
      <c r="L52" s="596">
        <v>2.1539999999999999</v>
      </c>
      <c r="M52" s="597" t="s">
        <v>267</v>
      </c>
      <c r="N52" s="193" t="s">
        <v>123</v>
      </c>
      <c r="O52" s="193" t="e">
        <f t="shared" si="1"/>
        <v>#REF!</v>
      </c>
      <c r="P52" s="5">
        <v>0</v>
      </c>
      <c r="Q52" s="5">
        <v>1</v>
      </c>
    </row>
    <row r="53" spans="1:17" ht="75">
      <c r="A53" s="249">
        <v>25</v>
      </c>
      <c r="B53" s="18"/>
      <c r="C53" s="19" t="s">
        <v>177</v>
      </c>
      <c r="D53" s="594" t="s">
        <v>276</v>
      </c>
      <c r="E53" s="595"/>
      <c r="F53" s="80" t="s">
        <v>270</v>
      </c>
      <c r="G53" s="595">
        <v>12.5</v>
      </c>
      <c r="H53" s="595">
        <v>0</v>
      </c>
      <c r="I53" s="595">
        <v>0</v>
      </c>
      <c r="J53" s="595">
        <v>0</v>
      </c>
      <c r="K53" s="595">
        <v>2</v>
      </c>
      <c r="L53" s="596">
        <v>3</v>
      </c>
      <c r="M53" s="597" t="s">
        <v>131</v>
      </c>
      <c r="N53" s="193" t="s">
        <v>125</v>
      </c>
      <c r="O53" s="193" t="e">
        <f t="shared" si="1"/>
        <v>#REF!</v>
      </c>
      <c r="P53" s="5">
        <v>0</v>
      </c>
      <c r="Q53" s="5">
        <v>1</v>
      </c>
    </row>
    <row r="54" spans="1:17" ht="75">
      <c r="A54" s="249">
        <v>26</v>
      </c>
      <c r="B54" s="18"/>
      <c r="C54" s="19" t="s">
        <v>396</v>
      </c>
      <c r="D54" s="594" t="s">
        <v>276</v>
      </c>
      <c r="E54" s="595"/>
      <c r="F54" s="80" t="s">
        <v>270</v>
      </c>
      <c r="G54" s="595">
        <v>25</v>
      </c>
      <c r="H54" s="595">
        <v>0</v>
      </c>
      <c r="I54" s="595">
        <v>0</v>
      </c>
      <c r="J54" s="595">
        <v>0</v>
      </c>
      <c r="K54" s="595">
        <v>4</v>
      </c>
      <c r="L54" s="596">
        <v>3</v>
      </c>
      <c r="M54" s="597" t="s">
        <v>131</v>
      </c>
      <c r="N54" s="193" t="s">
        <v>125</v>
      </c>
      <c r="O54" s="193" t="e">
        <f t="shared" si="1"/>
        <v>#REF!</v>
      </c>
      <c r="P54" s="5">
        <v>0</v>
      </c>
      <c r="Q54" s="5">
        <v>1</v>
      </c>
    </row>
    <row r="55" spans="1:17" ht="75">
      <c r="A55" s="249">
        <v>27</v>
      </c>
      <c r="B55" s="18"/>
      <c r="C55" s="19" t="s">
        <v>179</v>
      </c>
      <c r="D55" s="594" t="s">
        <v>276</v>
      </c>
      <c r="E55" s="595"/>
      <c r="F55" s="80" t="s">
        <v>270</v>
      </c>
      <c r="G55" s="595">
        <v>10</v>
      </c>
      <c r="H55" s="595">
        <v>0</v>
      </c>
      <c r="I55" s="595">
        <v>0</v>
      </c>
      <c r="J55" s="595">
        <v>0</v>
      </c>
      <c r="K55" s="595">
        <v>4</v>
      </c>
      <c r="L55" s="596">
        <v>3</v>
      </c>
      <c r="M55" s="597" t="s">
        <v>131</v>
      </c>
      <c r="N55" s="193" t="s">
        <v>125</v>
      </c>
      <c r="O55" s="193" t="e">
        <f t="shared" si="1"/>
        <v>#REF!</v>
      </c>
      <c r="P55" s="5">
        <v>0</v>
      </c>
      <c r="Q55" s="5">
        <v>1</v>
      </c>
    </row>
    <row r="56" spans="1:17" ht="60">
      <c r="A56" s="249">
        <v>28</v>
      </c>
      <c r="B56" s="18"/>
      <c r="C56" s="19" t="s">
        <v>180</v>
      </c>
      <c r="D56" s="594" t="s">
        <v>276</v>
      </c>
      <c r="E56" s="595"/>
      <c r="F56" s="80" t="s">
        <v>270</v>
      </c>
      <c r="G56" s="595">
        <v>15</v>
      </c>
      <c r="H56" s="595">
        <v>0</v>
      </c>
      <c r="I56" s="595">
        <v>0</v>
      </c>
      <c r="J56" s="595">
        <v>0</v>
      </c>
      <c r="K56" s="595">
        <v>3</v>
      </c>
      <c r="L56" s="596">
        <v>5</v>
      </c>
      <c r="M56" s="597" t="s">
        <v>150</v>
      </c>
      <c r="N56" s="193" t="s">
        <v>122</v>
      </c>
      <c r="O56" s="193" t="e">
        <f t="shared" si="1"/>
        <v>#REF!</v>
      </c>
      <c r="P56" s="5">
        <v>0</v>
      </c>
      <c r="Q56" s="5">
        <v>1</v>
      </c>
    </row>
    <row r="57" spans="1:17" ht="75">
      <c r="A57" s="249">
        <v>29</v>
      </c>
      <c r="B57" s="18"/>
      <c r="C57" s="19" t="s">
        <v>181</v>
      </c>
      <c r="D57" s="594" t="s">
        <v>276</v>
      </c>
      <c r="E57" s="595"/>
      <c r="F57" s="80" t="s">
        <v>270</v>
      </c>
      <c r="G57" s="595">
        <v>12</v>
      </c>
      <c r="H57" s="595">
        <v>0</v>
      </c>
      <c r="I57" s="595">
        <v>0</v>
      </c>
      <c r="J57" s="595">
        <v>0</v>
      </c>
      <c r="K57" s="595">
        <v>4</v>
      </c>
      <c r="L57" s="596">
        <v>5</v>
      </c>
      <c r="M57" s="597" t="s">
        <v>152</v>
      </c>
      <c r="N57" s="193" t="s">
        <v>126</v>
      </c>
      <c r="O57" s="193" t="e">
        <f t="shared" si="1"/>
        <v>#REF!</v>
      </c>
      <c r="P57" s="5">
        <v>0</v>
      </c>
      <c r="Q57" s="5">
        <v>1</v>
      </c>
    </row>
    <row r="58" spans="1:17" ht="75">
      <c r="A58" s="249">
        <v>30</v>
      </c>
      <c r="B58" s="18"/>
      <c r="C58" s="19" t="s">
        <v>182</v>
      </c>
      <c r="D58" s="594" t="s">
        <v>276</v>
      </c>
      <c r="E58" s="595"/>
      <c r="F58" s="80" t="s">
        <v>270</v>
      </c>
      <c r="G58" s="595">
        <v>10</v>
      </c>
      <c r="H58" s="595">
        <v>0</v>
      </c>
      <c r="I58" s="595">
        <v>0</v>
      </c>
      <c r="J58" s="595">
        <v>0</v>
      </c>
      <c r="K58" s="595">
        <v>3</v>
      </c>
      <c r="L58" s="596">
        <v>5</v>
      </c>
      <c r="M58" s="597" t="s">
        <v>152</v>
      </c>
      <c r="N58" s="193" t="s">
        <v>126</v>
      </c>
      <c r="O58" s="193" t="e">
        <f t="shared" si="1"/>
        <v>#REF!</v>
      </c>
      <c r="P58" s="5">
        <v>0</v>
      </c>
      <c r="Q58" s="5">
        <v>1</v>
      </c>
    </row>
    <row r="59" spans="1:17" ht="60">
      <c r="A59" s="249">
        <v>31</v>
      </c>
      <c r="B59" s="18"/>
      <c r="C59" s="19" t="s">
        <v>155</v>
      </c>
      <c r="D59" s="594" t="s">
        <v>276</v>
      </c>
      <c r="E59" s="595">
        <f>1400000/1000000</f>
        <v>1.4</v>
      </c>
      <c r="F59" s="80" t="s">
        <v>270</v>
      </c>
      <c r="G59" s="595" t="e">
        <f>E59*VLOOKUP(F59,#REF!,4,FALSE)</f>
        <v>#REF!</v>
      </c>
      <c r="H59" s="595">
        <v>0</v>
      </c>
      <c r="I59" s="595" t="e">
        <f>G59-J59</f>
        <v>#REF!</v>
      </c>
      <c r="J59" s="595">
        <f>2000000/1000000</f>
        <v>2</v>
      </c>
      <c r="K59" s="595">
        <v>0</v>
      </c>
      <c r="L59" s="596">
        <v>0</v>
      </c>
      <c r="M59" s="597" t="s">
        <v>267</v>
      </c>
      <c r="N59" s="193" t="s">
        <v>127</v>
      </c>
      <c r="O59" s="193" t="e">
        <f t="shared" si="1"/>
        <v>#REF!</v>
      </c>
      <c r="P59" s="5">
        <v>0</v>
      </c>
      <c r="Q59" s="5">
        <v>1</v>
      </c>
    </row>
    <row r="60" spans="1:17">
      <c r="A60" s="249"/>
      <c r="B60" s="18"/>
      <c r="C60" s="19"/>
      <c r="D60" s="594"/>
      <c r="E60" s="595"/>
      <c r="F60" s="80"/>
      <c r="G60" s="595"/>
      <c r="H60" s="595"/>
      <c r="I60" s="595"/>
      <c r="J60" s="595"/>
      <c r="K60" s="595"/>
      <c r="L60" s="596"/>
      <c r="M60" s="597"/>
      <c r="N60" s="193"/>
      <c r="O60" s="193" t="e">
        <f t="shared" si="1"/>
        <v>#REF!</v>
      </c>
    </row>
    <row r="61" spans="1:17" ht="15.75" thickBot="1">
      <c r="A61" s="1772" t="e">
        <f>#REF!</f>
        <v>#REF!</v>
      </c>
      <c r="B61" s="1773"/>
      <c r="C61" s="1773"/>
      <c r="D61" s="603"/>
      <c r="E61" s="604"/>
      <c r="F61" s="617"/>
      <c r="G61" s="618" t="e">
        <f t="shared" ref="G61:L61" si="11">SUM(G46:G60)</f>
        <v>#REF!</v>
      </c>
      <c r="H61" s="618">
        <f t="shared" si="11"/>
        <v>0</v>
      </c>
      <c r="I61" s="618" t="e">
        <f t="shared" si="11"/>
        <v>#REF!</v>
      </c>
      <c r="J61" s="618">
        <f t="shared" si="11"/>
        <v>2</v>
      </c>
      <c r="K61" s="618">
        <f t="shared" si="11"/>
        <v>30.938000000000002</v>
      </c>
      <c r="L61" s="619">
        <f t="shared" si="11"/>
        <v>45.849000000000004</v>
      </c>
      <c r="M61" s="606"/>
      <c r="N61" s="193"/>
      <c r="O61" s="193" t="e">
        <f t="shared" si="1"/>
        <v>#REF!</v>
      </c>
    </row>
    <row r="62" spans="1:17" ht="19.5" thickBot="1">
      <c r="A62" s="330"/>
      <c r="B62" s="355" t="e">
        <f>#REF!</f>
        <v>#REF!</v>
      </c>
      <c r="C62" s="331" t="str">
        <f>A33</f>
        <v>Исламский Банк Развития</v>
      </c>
      <c r="D62" s="284"/>
      <c r="E62" s="285"/>
      <c r="F62" s="286"/>
      <c r="G62" s="285" t="e">
        <f t="shared" ref="G62:L62" si="12">G61+G44</f>
        <v>#REF!</v>
      </c>
      <c r="H62" s="285">
        <f t="shared" si="12"/>
        <v>30.897877350000002</v>
      </c>
      <c r="I62" s="285" t="e">
        <f t="shared" si="12"/>
        <v>#REF!</v>
      </c>
      <c r="J62" s="285">
        <f t="shared" si="12"/>
        <v>22.181000000000001</v>
      </c>
      <c r="K62" s="285">
        <f t="shared" si="12"/>
        <v>48.823999999999998</v>
      </c>
      <c r="L62" s="327">
        <f t="shared" si="12"/>
        <v>55.344000000000008</v>
      </c>
      <c r="M62" s="273"/>
      <c r="N62" s="193"/>
      <c r="O62" s="193" t="e">
        <f t="shared" si="1"/>
        <v>#REF!</v>
      </c>
    </row>
    <row r="63" spans="1:17" ht="15.75" thickBot="1">
      <c r="A63" s="305"/>
      <c r="B63" s="27"/>
      <c r="C63" s="58"/>
      <c r="D63" s="29"/>
      <c r="E63" s="30"/>
      <c r="F63" s="39"/>
      <c r="G63" s="59"/>
      <c r="H63" s="59"/>
      <c r="I63" s="59"/>
      <c r="J63" s="60"/>
      <c r="K63" s="60"/>
      <c r="L63" s="237"/>
      <c r="M63" s="200"/>
      <c r="N63" s="193"/>
      <c r="O63" s="193" t="e">
        <f t="shared" si="1"/>
        <v>#REF!</v>
      </c>
    </row>
    <row r="64" spans="1:17" ht="19.5" thickBot="1">
      <c r="A64" s="1697" t="s">
        <v>277</v>
      </c>
      <c r="B64" s="1698"/>
      <c r="C64" s="1699"/>
      <c r="D64" s="270"/>
      <c r="E64" s="271"/>
      <c r="F64" s="321"/>
      <c r="G64" s="322" t="e">
        <f t="shared" ref="G64:L64" si="13">G75</f>
        <v>#REF!</v>
      </c>
      <c r="H64" s="322">
        <f t="shared" si="13"/>
        <v>0.93827550999999998</v>
      </c>
      <c r="I64" s="322" t="e">
        <f t="shared" si="13"/>
        <v>#REF!</v>
      </c>
      <c r="J64" s="322">
        <f t="shared" si="13"/>
        <v>12.622999999999999</v>
      </c>
      <c r="K64" s="322">
        <f t="shared" si="13"/>
        <v>6.72</v>
      </c>
      <c r="L64" s="323">
        <f t="shared" si="13"/>
        <v>0</v>
      </c>
      <c r="M64" s="273"/>
      <c r="N64" s="193"/>
      <c r="O64" s="193" t="e">
        <f t="shared" si="1"/>
        <v>#REF!</v>
      </c>
    </row>
    <row r="65" spans="1:17">
      <c r="A65" s="1693" t="e">
        <f>#REF!</f>
        <v>#REF!</v>
      </c>
      <c r="B65" s="1694"/>
      <c r="C65" s="1694"/>
      <c r="D65" s="587"/>
      <c r="E65" s="588"/>
      <c r="F65" s="589"/>
      <c r="G65" s="590"/>
      <c r="H65" s="590"/>
      <c r="I65" s="590"/>
      <c r="J65" s="590"/>
      <c r="K65" s="590"/>
      <c r="L65" s="591"/>
      <c r="M65" s="607"/>
      <c r="N65" s="193"/>
      <c r="O65" s="193" t="e">
        <f t="shared" si="1"/>
        <v>#REF!</v>
      </c>
    </row>
    <row r="66" spans="1:17" ht="60">
      <c r="A66" s="249">
        <v>31</v>
      </c>
      <c r="B66" s="18" t="s">
        <v>183</v>
      </c>
      <c r="C66" s="19" t="s">
        <v>184</v>
      </c>
      <c r="D66" s="594" t="s">
        <v>277</v>
      </c>
      <c r="E66" s="595">
        <f>45000000/1000000</f>
        <v>45</v>
      </c>
      <c r="F66" s="80" t="s">
        <v>269</v>
      </c>
      <c r="G66" s="595" t="e">
        <f>E66*VLOOKUP(F66,#REF!,4,FALSE)</f>
        <v>#REF!</v>
      </c>
      <c r="H66" s="595">
        <v>0.82481937999999999</v>
      </c>
      <c r="I66" s="596">
        <v>5.71</v>
      </c>
      <c r="J66" s="620">
        <f>4843000/1000000</f>
        <v>4.843</v>
      </c>
      <c r="K66" s="620">
        <f>600000/1000000</f>
        <v>0.6</v>
      </c>
      <c r="L66" s="596">
        <v>0</v>
      </c>
      <c r="M66" s="597" t="s">
        <v>266</v>
      </c>
      <c r="N66" s="193" t="s">
        <v>124</v>
      </c>
      <c r="O66" s="193" t="e">
        <f t="shared" si="1"/>
        <v>#REF!</v>
      </c>
      <c r="P66" s="5">
        <v>1</v>
      </c>
      <c r="Q66" s="5">
        <v>0</v>
      </c>
    </row>
    <row r="67" spans="1:17" ht="60">
      <c r="A67" s="249">
        <v>32</v>
      </c>
      <c r="B67" s="18" t="s">
        <v>185</v>
      </c>
      <c r="C67" s="62" t="s">
        <v>397</v>
      </c>
      <c r="D67" s="594" t="s">
        <v>277</v>
      </c>
      <c r="E67" s="18">
        <f>36750000/1000000</f>
        <v>36.75</v>
      </c>
      <c r="F67" s="80" t="s">
        <v>269</v>
      </c>
      <c r="G67" s="595" t="e">
        <f>E67*VLOOKUP(F67,#REF!,4,FALSE)</f>
        <v>#REF!</v>
      </c>
      <c r="H67" s="596">
        <v>0</v>
      </c>
      <c r="I67" s="596">
        <v>0</v>
      </c>
      <c r="J67" s="621">
        <v>0.1</v>
      </c>
      <c r="K67" s="596">
        <v>0</v>
      </c>
      <c r="L67" s="596">
        <v>0</v>
      </c>
      <c r="M67" s="597" t="s">
        <v>165</v>
      </c>
      <c r="N67" s="193" t="s">
        <v>123</v>
      </c>
      <c r="O67" s="193" t="e">
        <f t="shared" si="1"/>
        <v>#REF!</v>
      </c>
      <c r="P67" s="5">
        <v>1</v>
      </c>
      <c r="Q67" s="5">
        <v>0</v>
      </c>
    </row>
    <row r="68" spans="1:17" ht="75">
      <c r="A68" s="249">
        <v>33</v>
      </c>
      <c r="B68" s="18" t="s">
        <v>187</v>
      </c>
      <c r="C68" s="19" t="s">
        <v>168</v>
      </c>
      <c r="D68" s="594" t="s">
        <v>277</v>
      </c>
      <c r="E68" s="596">
        <f>75000000/1000000</f>
        <v>75</v>
      </c>
      <c r="F68" s="80" t="s">
        <v>269</v>
      </c>
      <c r="G68" s="595" t="e">
        <f>E68*VLOOKUP(F68,#REF!,4,FALSE)</f>
        <v>#REF!</v>
      </c>
      <c r="H68" s="596">
        <v>0.11345613</v>
      </c>
      <c r="I68" s="596" t="e">
        <f>G68-H68-J68-K68</f>
        <v>#REF!</v>
      </c>
      <c r="J68" s="596">
        <f>7680000/1000000</f>
        <v>7.68</v>
      </c>
      <c r="K68" s="596">
        <f>6120000/1000000</f>
        <v>6.12</v>
      </c>
      <c r="L68" s="596">
        <v>0</v>
      </c>
      <c r="M68" s="597" t="s">
        <v>152</v>
      </c>
      <c r="N68" s="193" t="s">
        <v>126</v>
      </c>
      <c r="O68" s="193" t="e">
        <f t="shared" si="1"/>
        <v>#REF!</v>
      </c>
      <c r="P68" s="5">
        <v>1</v>
      </c>
      <c r="Q68" s="5">
        <v>0</v>
      </c>
    </row>
    <row r="69" spans="1:17">
      <c r="A69" s="601"/>
      <c r="B69" s="594"/>
      <c r="C69" s="594"/>
      <c r="D69" s="594"/>
      <c r="E69" s="594"/>
      <c r="F69" s="594"/>
      <c r="G69" s="594"/>
      <c r="H69" s="594"/>
      <c r="I69" s="594"/>
      <c r="J69" s="594"/>
      <c r="K69" s="594"/>
      <c r="L69" s="602"/>
      <c r="M69" s="597"/>
      <c r="N69" s="193"/>
      <c r="O69" s="193" t="e">
        <f t="shared" si="1"/>
        <v>#REF!</v>
      </c>
    </row>
    <row r="70" spans="1:17">
      <c r="A70" s="1766" t="e">
        <f>#REF!</f>
        <v>#REF!</v>
      </c>
      <c r="B70" s="1767"/>
      <c r="C70" s="1767"/>
      <c r="D70" s="594"/>
      <c r="E70" s="595"/>
      <c r="F70" s="594"/>
      <c r="G70" s="595" t="e">
        <f t="shared" ref="G70:L70" si="14">SUM(G66:G69)</f>
        <v>#REF!</v>
      </c>
      <c r="H70" s="595">
        <f t="shared" si="14"/>
        <v>0.93827550999999998</v>
      </c>
      <c r="I70" s="595" t="e">
        <f t="shared" si="14"/>
        <v>#REF!</v>
      </c>
      <c r="J70" s="595">
        <f t="shared" si="14"/>
        <v>12.622999999999999</v>
      </c>
      <c r="K70" s="595">
        <f t="shared" si="14"/>
        <v>6.72</v>
      </c>
      <c r="L70" s="596">
        <f t="shared" si="14"/>
        <v>0</v>
      </c>
      <c r="M70" s="597"/>
      <c r="N70" s="193"/>
      <c r="O70" s="193" t="e">
        <f t="shared" si="1"/>
        <v>#REF!</v>
      </c>
    </row>
    <row r="71" spans="1:17">
      <c r="A71" s="1768" t="e">
        <f>#REF!</f>
        <v>#REF!</v>
      </c>
      <c r="B71" s="1769"/>
      <c r="C71" s="1769"/>
      <c r="D71" s="594"/>
      <c r="E71" s="595"/>
      <c r="F71" s="594"/>
      <c r="G71" s="595"/>
      <c r="H71" s="595"/>
      <c r="I71" s="595"/>
      <c r="J71" s="595"/>
      <c r="K71" s="595"/>
      <c r="L71" s="596"/>
      <c r="M71" s="597"/>
      <c r="N71" s="193"/>
      <c r="O71" s="193" t="e">
        <f t="shared" si="1"/>
        <v>#REF!</v>
      </c>
    </row>
    <row r="72" spans="1:17" ht="30">
      <c r="A72" s="249"/>
      <c r="B72" s="33"/>
      <c r="C72" s="19"/>
      <c r="D72" s="594" t="s">
        <v>283</v>
      </c>
      <c r="E72" s="595"/>
      <c r="F72" s="80" t="s">
        <v>282</v>
      </c>
      <c r="G72" s="595"/>
      <c r="H72" s="595"/>
      <c r="I72" s="595"/>
      <c r="J72" s="595"/>
      <c r="K72" s="595"/>
      <c r="L72" s="596"/>
      <c r="M72" s="597" t="s">
        <v>285</v>
      </c>
      <c r="N72" s="193"/>
      <c r="O72" s="193" t="e">
        <f t="shared" si="1"/>
        <v>#REF!</v>
      </c>
    </row>
    <row r="73" spans="1:17">
      <c r="A73" s="249"/>
      <c r="B73" s="33"/>
      <c r="C73" s="19"/>
      <c r="D73" s="594"/>
      <c r="E73" s="595"/>
      <c r="F73" s="18"/>
      <c r="G73" s="595"/>
      <c r="H73" s="595"/>
      <c r="I73" s="595"/>
      <c r="J73" s="595"/>
      <c r="K73" s="595"/>
      <c r="L73" s="596"/>
      <c r="M73" s="597"/>
      <c r="N73" s="193"/>
      <c r="O73" s="193" t="e">
        <f t="shared" ref="O73:O136" si="15">IF(B73=$B$18,1,0)</f>
        <v>#REF!</v>
      </c>
    </row>
    <row r="74" spans="1:17" ht="15.75" thickBot="1">
      <c r="A74" s="1770" t="e">
        <f>#REF!</f>
        <v>#REF!</v>
      </c>
      <c r="B74" s="1771"/>
      <c r="C74" s="1771"/>
      <c r="D74" s="603"/>
      <c r="E74" s="604"/>
      <c r="F74" s="603"/>
      <c r="G74" s="604">
        <f t="shared" ref="G74:L74" si="16">SUM(G72:G73)</f>
        <v>0</v>
      </c>
      <c r="H74" s="604">
        <f t="shared" si="16"/>
        <v>0</v>
      </c>
      <c r="I74" s="604">
        <f t="shared" si="16"/>
        <v>0</v>
      </c>
      <c r="J74" s="604">
        <f t="shared" si="16"/>
        <v>0</v>
      </c>
      <c r="K74" s="604">
        <f t="shared" si="16"/>
        <v>0</v>
      </c>
      <c r="L74" s="605">
        <f t="shared" si="16"/>
        <v>0</v>
      </c>
      <c r="M74" s="606"/>
      <c r="N74" s="193"/>
      <c r="O74" s="193" t="e">
        <f t="shared" si="15"/>
        <v>#REF!</v>
      </c>
    </row>
    <row r="75" spans="1:17" ht="19.5" thickBot="1">
      <c r="A75" s="330"/>
      <c r="B75" s="355" t="e">
        <f>#REF!</f>
        <v>#REF!</v>
      </c>
      <c r="C75" s="331" t="str">
        <f>A64</f>
        <v>Саудовский Фонд Развития</v>
      </c>
      <c r="D75" s="284"/>
      <c r="E75" s="285"/>
      <c r="F75" s="286"/>
      <c r="G75" s="285" t="e">
        <f t="shared" ref="G75:L75" si="17">G74+G70</f>
        <v>#REF!</v>
      </c>
      <c r="H75" s="285">
        <f t="shared" si="17"/>
        <v>0.93827550999999998</v>
      </c>
      <c r="I75" s="285" t="e">
        <f t="shared" si="17"/>
        <v>#REF!</v>
      </c>
      <c r="J75" s="285">
        <f t="shared" si="17"/>
        <v>12.622999999999999</v>
      </c>
      <c r="K75" s="285">
        <f t="shared" si="17"/>
        <v>6.72</v>
      </c>
      <c r="L75" s="327">
        <f t="shared" si="17"/>
        <v>0</v>
      </c>
      <c r="M75" s="273"/>
      <c r="N75" s="193"/>
      <c r="O75" s="193" t="e">
        <f t="shared" si="15"/>
        <v>#REF!</v>
      </c>
    </row>
    <row r="76" spans="1:17" ht="15.75" thickBot="1">
      <c r="A76" s="305"/>
      <c r="B76" s="27"/>
      <c r="C76" s="58"/>
      <c r="D76" s="29"/>
      <c r="E76" s="30"/>
      <c r="F76" s="39"/>
      <c r="G76" s="59"/>
      <c r="H76" s="59"/>
      <c r="I76" s="59"/>
      <c r="J76" s="60"/>
      <c r="K76" s="60"/>
      <c r="L76" s="237"/>
      <c r="M76" s="200"/>
      <c r="N76" s="193"/>
      <c r="O76" s="193" t="e">
        <f t="shared" si="15"/>
        <v>#REF!</v>
      </c>
    </row>
    <row r="77" spans="1:17" ht="19.5" thickBot="1">
      <c r="A77" s="1697" t="s">
        <v>111</v>
      </c>
      <c r="B77" s="1698"/>
      <c r="C77" s="1699"/>
      <c r="D77" s="270"/>
      <c r="E77" s="271"/>
      <c r="F77" s="272"/>
      <c r="G77" s="322" t="e">
        <f t="shared" ref="G77:L77" si="18">G87</f>
        <v>#REF!</v>
      </c>
      <c r="H77" s="322">
        <f t="shared" si="18"/>
        <v>4.1964856500000005</v>
      </c>
      <c r="I77" s="322">
        <f t="shared" si="18"/>
        <v>6.3319859981785189</v>
      </c>
      <c r="J77" s="322">
        <f t="shared" si="18"/>
        <v>10.246</v>
      </c>
      <c r="K77" s="322">
        <f t="shared" si="18"/>
        <v>7.1840000000000002</v>
      </c>
      <c r="L77" s="323">
        <f t="shared" si="18"/>
        <v>0.58199999999999996</v>
      </c>
      <c r="M77" s="273"/>
      <c r="N77" s="193"/>
      <c r="O77" s="193" t="e">
        <f t="shared" si="15"/>
        <v>#REF!</v>
      </c>
    </row>
    <row r="78" spans="1:17">
      <c r="A78" s="1693" t="e">
        <f>#REF!</f>
        <v>#REF!</v>
      </c>
      <c r="B78" s="1694"/>
      <c r="C78" s="1694"/>
      <c r="D78" s="587"/>
      <c r="E78" s="588"/>
      <c r="F78" s="622"/>
      <c r="G78" s="590"/>
      <c r="H78" s="590"/>
      <c r="I78" s="590"/>
      <c r="J78" s="590"/>
      <c r="K78" s="590"/>
      <c r="L78" s="591"/>
      <c r="M78" s="607"/>
      <c r="N78" s="193"/>
      <c r="O78" s="193" t="e">
        <f t="shared" si="15"/>
        <v>#REF!</v>
      </c>
    </row>
    <row r="79" spans="1:17" ht="60">
      <c r="A79" s="249">
        <v>34</v>
      </c>
      <c r="B79" s="18">
        <v>743</v>
      </c>
      <c r="C79" s="19" t="s">
        <v>391</v>
      </c>
      <c r="D79" s="19" t="s">
        <v>111</v>
      </c>
      <c r="E79" s="595">
        <v>4</v>
      </c>
      <c r="F79" s="33" t="s">
        <v>268</v>
      </c>
      <c r="G79" s="602" t="e">
        <f>E79*VLOOKUP(F79,#REF!,4,FALSE)</f>
        <v>#REF!</v>
      </c>
      <c r="H79" s="595">
        <v>0.92009565000000004</v>
      </c>
      <c r="I79" s="595">
        <f>'[1]by creditors'!$I$54</f>
        <v>2.5219859981785193</v>
      </c>
      <c r="J79" s="595">
        <v>3.7</v>
      </c>
      <c r="K79" s="595">
        <v>3</v>
      </c>
      <c r="L79" s="596">
        <v>0.58199999999999996</v>
      </c>
      <c r="M79" s="597" t="s">
        <v>150</v>
      </c>
      <c r="N79" s="193" t="s">
        <v>122</v>
      </c>
      <c r="O79" s="193" t="e">
        <f t="shared" si="15"/>
        <v>#REF!</v>
      </c>
      <c r="P79" s="5">
        <v>1</v>
      </c>
      <c r="Q79" s="5">
        <v>0</v>
      </c>
    </row>
    <row r="80" spans="1:17" ht="75">
      <c r="A80" s="249">
        <v>35</v>
      </c>
      <c r="B80" s="18">
        <v>806</v>
      </c>
      <c r="C80" s="19" t="s">
        <v>168</v>
      </c>
      <c r="D80" s="594" t="s">
        <v>111</v>
      </c>
      <c r="E80" s="595">
        <v>5</v>
      </c>
      <c r="F80" s="80" t="s">
        <v>268</v>
      </c>
      <c r="G80" s="595" t="e">
        <f>E80*VLOOKUP(F80,#REF!,4,FALSE)</f>
        <v>#REF!</v>
      </c>
      <c r="H80" s="595">
        <v>3.2763900000000001</v>
      </c>
      <c r="I80" s="595">
        <v>3.81</v>
      </c>
      <c r="J80" s="595">
        <v>6.5460000000000003</v>
      </c>
      <c r="K80" s="595">
        <v>4.1840000000000002</v>
      </c>
      <c r="L80" s="596">
        <v>0</v>
      </c>
      <c r="M80" s="597" t="s">
        <v>152</v>
      </c>
      <c r="N80" s="193" t="s">
        <v>126</v>
      </c>
      <c r="O80" s="193" t="e">
        <f t="shared" si="15"/>
        <v>#REF!</v>
      </c>
      <c r="P80" s="5">
        <v>1</v>
      </c>
      <c r="Q80" s="5">
        <v>0</v>
      </c>
    </row>
    <row r="81" spans="1:19">
      <c r="A81" s="601"/>
      <c r="B81" s="594"/>
      <c r="C81" s="594"/>
      <c r="D81" s="594"/>
      <c r="E81" s="594"/>
      <c r="F81" s="594"/>
      <c r="G81" s="594"/>
      <c r="H81" s="594"/>
      <c r="I81" s="594"/>
      <c r="J81" s="594"/>
      <c r="K81" s="594"/>
      <c r="L81" s="602"/>
      <c r="M81" s="597"/>
      <c r="N81" s="193"/>
      <c r="O81" s="193" t="e">
        <f t="shared" si="15"/>
        <v>#REF!</v>
      </c>
    </row>
    <row r="82" spans="1:19">
      <c r="A82" s="1766" t="e">
        <f>#REF!</f>
        <v>#REF!</v>
      </c>
      <c r="B82" s="1767"/>
      <c r="C82" s="1767"/>
      <c r="D82" s="594"/>
      <c r="E82" s="595"/>
      <c r="F82" s="594"/>
      <c r="G82" s="595" t="e">
        <f t="shared" ref="G82:L82" si="19">SUM(G79:G81)</f>
        <v>#REF!</v>
      </c>
      <c r="H82" s="595">
        <f t="shared" si="19"/>
        <v>4.1964856500000005</v>
      </c>
      <c r="I82" s="595">
        <f t="shared" si="19"/>
        <v>6.3319859981785189</v>
      </c>
      <c r="J82" s="595">
        <f t="shared" si="19"/>
        <v>10.246</v>
      </c>
      <c r="K82" s="595">
        <f t="shared" si="19"/>
        <v>7.1840000000000002</v>
      </c>
      <c r="L82" s="596">
        <f t="shared" si="19"/>
        <v>0.58199999999999996</v>
      </c>
      <c r="M82" s="597"/>
      <c r="N82" s="193"/>
      <c r="O82" s="193" t="e">
        <f t="shared" si="15"/>
        <v>#REF!</v>
      </c>
    </row>
    <row r="83" spans="1:19">
      <c r="A83" s="1768" t="e">
        <f>#REF!</f>
        <v>#REF!</v>
      </c>
      <c r="B83" s="1769"/>
      <c r="C83" s="1769"/>
      <c r="D83" s="594"/>
      <c r="E83" s="595"/>
      <c r="F83" s="594"/>
      <c r="G83" s="595"/>
      <c r="H83" s="595"/>
      <c r="I83" s="595"/>
      <c r="J83" s="595"/>
      <c r="K83" s="595"/>
      <c r="L83" s="596"/>
      <c r="M83" s="597"/>
      <c r="N83" s="193"/>
      <c r="O83" s="193" t="e">
        <f t="shared" si="15"/>
        <v>#REF!</v>
      </c>
    </row>
    <row r="84" spans="1:19" ht="30">
      <c r="A84" s="249"/>
      <c r="B84" s="33"/>
      <c r="C84" s="19"/>
      <c r="D84" s="594" t="s">
        <v>283</v>
      </c>
      <c r="E84" s="595"/>
      <c r="F84" s="80" t="s">
        <v>282</v>
      </c>
      <c r="G84" s="595"/>
      <c r="H84" s="595"/>
      <c r="I84" s="595"/>
      <c r="J84" s="595"/>
      <c r="K84" s="595"/>
      <c r="L84" s="596"/>
      <c r="M84" s="597" t="s">
        <v>285</v>
      </c>
      <c r="N84" s="193"/>
      <c r="O84" s="193" t="e">
        <f t="shared" si="15"/>
        <v>#REF!</v>
      </c>
    </row>
    <row r="85" spans="1:19">
      <c r="A85" s="249"/>
      <c r="B85" s="33"/>
      <c r="C85" s="19"/>
      <c r="D85" s="594"/>
      <c r="E85" s="595"/>
      <c r="F85" s="18"/>
      <c r="G85" s="595"/>
      <c r="H85" s="595"/>
      <c r="I85" s="595"/>
      <c r="J85" s="595"/>
      <c r="K85" s="595"/>
      <c r="L85" s="596"/>
      <c r="M85" s="597"/>
      <c r="N85" s="193"/>
      <c r="O85" s="193" t="e">
        <f t="shared" si="15"/>
        <v>#REF!</v>
      </c>
    </row>
    <row r="86" spans="1:19" ht="15.75" thickBot="1">
      <c r="A86" s="1770" t="e">
        <f>#REF!</f>
        <v>#REF!</v>
      </c>
      <c r="B86" s="1771"/>
      <c r="C86" s="1771"/>
      <c r="D86" s="603"/>
      <c r="E86" s="604"/>
      <c r="F86" s="603"/>
      <c r="G86" s="604">
        <f t="shared" ref="G86:L86" si="20">SUM(G84:G85)</f>
        <v>0</v>
      </c>
      <c r="H86" s="604">
        <f t="shared" si="20"/>
        <v>0</v>
      </c>
      <c r="I86" s="604">
        <f t="shared" si="20"/>
        <v>0</v>
      </c>
      <c r="J86" s="604">
        <f t="shared" si="20"/>
        <v>0</v>
      </c>
      <c r="K86" s="604">
        <f t="shared" si="20"/>
        <v>0</v>
      </c>
      <c r="L86" s="605">
        <f t="shared" si="20"/>
        <v>0</v>
      </c>
      <c r="M86" s="606"/>
      <c r="N86" s="193"/>
      <c r="O86" s="193" t="e">
        <f t="shared" si="15"/>
        <v>#REF!</v>
      </c>
    </row>
    <row r="87" spans="1:19" ht="19.5" thickBot="1">
      <c r="A87" s="330"/>
      <c r="B87" s="355" t="e">
        <f>#REF!</f>
        <v>#REF!</v>
      </c>
      <c r="C87" s="331" t="str">
        <f>A77</f>
        <v>Кувейтский Фонд</v>
      </c>
      <c r="D87" s="284"/>
      <c r="E87" s="285"/>
      <c r="F87" s="286"/>
      <c r="G87" s="285" t="e">
        <f t="shared" ref="G87:L87" si="21">G86+G82</f>
        <v>#REF!</v>
      </c>
      <c r="H87" s="285">
        <f t="shared" si="21"/>
        <v>4.1964856500000005</v>
      </c>
      <c r="I87" s="285">
        <f t="shared" si="21"/>
        <v>6.3319859981785189</v>
      </c>
      <c r="J87" s="285">
        <f t="shared" si="21"/>
        <v>10.246</v>
      </c>
      <c r="K87" s="285">
        <f t="shared" si="21"/>
        <v>7.1840000000000002</v>
      </c>
      <c r="L87" s="327">
        <f t="shared" si="21"/>
        <v>0.58199999999999996</v>
      </c>
      <c r="M87" s="273"/>
      <c r="N87" s="193"/>
      <c r="O87" s="193" t="e">
        <f t="shared" si="15"/>
        <v>#REF!</v>
      </c>
    </row>
    <row r="88" spans="1:19" ht="15.75" thickBot="1">
      <c r="A88" s="305"/>
      <c r="B88" s="27"/>
      <c r="C88" s="58"/>
      <c r="D88" s="29"/>
      <c r="E88" s="30"/>
      <c r="F88" s="39"/>
      <c r="G88" s="59"/>
      <c r="H88" s="59"/>
      <c r="I88" s="59"/>
      <c r="J88" s="60"/>
      <c r="K88" s="60"/>
      <c r="L88" s="237"/>
      <c r="M88" s="200"/>
      <c r="N88" s="194"/>
      <c r="O88" s="193" t="e">
        <f t="shared" si="15"/>
        <v>#REF!</v>
      </c>
    </row>
    <row r="89" spans="1:19" ht="19.5" thickBot="1">
      <c r="A89" s="1697" t="s">
        <v>112</v>
      </c>
      <c r="B89" s="1698"/>
      <c r="C89" s="1699"/>
      <c r="D89" s="270"/>
      <c r="E89" s="271"/>
      <c r="F89" s="272"/>
      <c r="G89" s="322" t="e">
        <f t="shared" ref="G89:L89" si="22">G98</f>
        <v>#REF!</v>
      </c>
      <c r="H89" s="322">
        <f t="shared" si="22"/>
        <v>0</v>
      </c>
      <c r="I89" s="322">
        <f t="shared" si="22"/>
        <v>0</v>
      </c>
      <c r="J89" s="322">
        <f t="shared" si="22"/>
        <v>5.97</v>
      </c>
      <c r="K89" s="322">
        <f t="shared" si="22"/>
        <v>4.38</v>
      </c>
      <c r="L89" s="323">
        <f t="shared" si="22"/>
        <v>0</v>
      </c>
      <c r="M89" s="273"/>
      <c r="N89" s="193"/>
      <c r="O89" s="193" t="e">
        <f t="shared" si="15"/>
        <v>#REF!</v>
      </c>
    </row>
    <row r="90" spans="1:19">
      <c r="A90" s="1693" t="e">
        <f>#REF!</f>
        <v>#REF!</v>
      </c>
      <c r="B90" s="1694"/>
      <c r="C90" s="1694"/>
      <c r="D90" s="587"/>
      <c r="E90" s="588"/>
      <c r="F90" s="622"/>
      <c r="G90" s="590"/>
      <c r="H90" s="590"/>
      <c r="I90" s="590"/>
      <c r="J90" s="590"/>
      <c r="K90" s="590"/>
      <c r="L90" s="591"/>
      <c r="M90" s="607"/>
      <c r="N90" s="195"/>
      <c r="O90" s="193" t="e">
        <f t="shared" si="15"/>
        <v>#REF!</v>
      </c>
    </row>
    <row r="91" spans="1:19" s="534" customFormat="1" ht="75">
      <c r="A91" s="630">
        <v>36</v>
      </c>
      <c r="B91" s="538">
        <v>30021</v>
      </c>
      <c r="C91" s="631" t="s">
        <v>168</v>
      </c>
      <c r="D91" s="565" t="s">
        <v>112</v>
      </c>
      <c r="E91" s="549">
        <v>55.1</v>
      </c>
      <c r="F91" s="609" t="s">
        <v>271</v>
      </c>
      <c r="G91" s="540" t="e">
        <f>E91*VLOOKUP(F91,#REF!,4,FALSE)</f>
        <v>#REF!</v>
      </c>
      <c r="H91" s="543">
        <v>0</v>
      </c>
      <c r="I91" s="543">
        <v>0</v>
      </c>
      <c r="J91" s="543">
        <v>5.97</v>
      </c>
      <c r="K91" s="543">
        <v>4.38</v>
      </c>
      <c r="L91" s="543">
        <v>0</v>
      </c>
      <c r="M91" s="593" t="s">
        <v>152</v>
      </c>
      <c r="N91" s="533" t="s">
        <v>126</v>
      </c>
      <c r="O91" s="533" t="e">
        <f t="shared" si="15"/>
        <v>#REF!</v>
      </c>
      <c r="P91" s="534">
        <v>1</v>
      </c>
      <c r="Q91" s="534">
        <v>0</v>
      </c>
      <c r="S91" s="550">
        <f>K91+J91</f>
        <v>10.35</v>
      </c>
    </row>
    <row r="92" spans="1:19">
      <c r="A92" s="601"/>
      <c r="B92" s="594"/>
      <c r="C92" s="594"/>
      <c r="D92" s="594"/>
      <c r="E92" s="594"/>
      <c r="F92" s="594"/>
      <c r="G92" s="594"/>
      <c r="H92" s="594"/>
      <c r="I92" s="594"/>
      <c r="J92" s="594"/>
      <c r="K92" s="594"/>
      <c r="L92" s="602"/>
      <c r="M92" s="597"/>
      <c r="N92" s="193"/>
      <c r="O92" s="193" t="e">
        <f t="shared" si="15"/>
        <v>#REF!</v>
      </c>
    </row>
    <row r="93" spans="1:19">
      <c r="A93" s="1766" t="e">
        <f>#REF!</f>
        <v>#REF!</v>
      </c>
      <c r="B93" s="1767"/>
      <c r="C93" s="1767"/>
      <c r="D93" s="594"/>
      <c r="E93" s="595"/>
      <c r="F93" s="594"/>
      <c r="G93" s="595" t="e">
        <f t="shared" ref="G93:L93" si="23">SUM(G91:G92)</f>
        <v>#REF!</v>
      </c>
      <c r="H93" s="595">
        <f t="shared" si="23"/>
        <v>0</v>
      </c>
      <c r="I93" s="595">
        <f t="shared" si="23"/>
        <v>0</v>
      </c>
      <c r="J93" s="595">
        <f t="shared" si="23"/>
        <v>5.97</v>
      </c>
      <c r="K93" s="595">
        <f t="shared" si="23"/>
        <v>4.38</v>
      </c>
      <c r="L93" s="596">
        <f t="shared" si="23"/>
        <v>0</v>
      </c>
      <c r="M93" s="597"/>
      <c r="N93" s="193"/>
      <c r="O93" s="193" t="e">
        <f t="shared" si="15"/>
        <v>#REF!</v>
      </c>
    </row>
    <row r="94" spans="1:19">
      <c r="A94" s="1768" t="e">
        <f>#REF!</f>
        <v>#REF!</v>
      </c>
      <c r="B94" s="1769"/>
      <c r="C94" s="1769"/>
      <c r="D94" s="594"/>
      <c r="E94" s="595"/>
      <c r="F94" s="594"/>
      <c r="G94" s="595"/>
      <c r="H94" s="595"/>
      <c r="I94" s="595"/>
      <c r="J94" s="595"/>
      <c r="K94" s="595"/>
      <c r="L94" s="596"/>
      <c r="M94" s="597"/>
      <c r="N94" s="193"/>
      <c r="O94" s="193" t="e">
        <f t="shared" si="15"/>
        <v>#REF!</v>
      </c>
    </row>
    <row r="95" spans="1:19" ht="30">
      <c r="A95" s="249"/>
      <c r="B95" s="33"/>
      <c r="C95" s="19"/>
      <c r="D95" s="594" t="s">
        <v>283</v>
      </c>
      <c r="E95" s="595"/>
      <c r="F95" s="80" t="s">
        <v>282</v>
      </c>
      <c r="G95" s="595"/>
      <c r="H95" s="595"/>
      <c r="I95" s="595"/>
      <c r="J95" s="595"/>
      <c r="K95" s="595"/>
      <c r="L95" s="596"/>
      <c r="M95" s="597" t="s">
        <v>285</v>
      </c>
      <c r="N95" s="193"/>
      <c r="O95" s="193" t="e">
        <f t="shared" si="15"/>
        <v>#REF!</v>
      </c>
    </row>
    <row r="96" spans="1:19">
      <c r="A96" s="249"/>
      <c r="B96" s="33"/>
      <c r="C96" s="19"/>
      <c r="D96" s="594"/>
      <c r="E96" s="595"/>
      <c r="F96" s="18"/>
      <c r="G96" s="595"/>
      <c r="H96" s="595"/>
      <c r="I96" s="595"/>
      <c r="J96" s="595"/>
      <c r="K96" s="595"/>
      <c r="L96" s="596"/>
      <c r="M96" s="597"/>
      <c r="N96" s="193"/>
      <c r="O96" s="193" t="e">
        <f t="shared" si="15"/>
        <v>#REF!</v>
      </c>
    </row>
    <row r="97" spans="1:17" ht="15.75" thickBot="1">
      <c r="A97" s="1770" t="e">
        <f>#REF!</f>
        <v>#REF!</v>
      </c>
      <c r="B97" s="1771"/>
      <c r="C97" s="1771"/>
      <c r="D97" s="603"/>
      <c r="E97" s="604"/>
      <c r="F97" s="603"/>
      <c r="G97" s="604">
        <f t="shared" ref="G97:L97" si="24">SUM(G95:G96)</f>
        <v>0</v>
      </c>
      <c r="H97" s="604">
        <f t="shared" si="24"/>
        <v>0</v>
      </c>
      <c r="I97" s="604">
        <f t="shared" si="24"/>
        <v>0</v>
      </c>
      <c r="J97" s="604">
        <f t="shared" si="24"/>
        <v>0</v>
      </c>
      <c r="K97" s="604">
        <f t="shared" si="24"/>
        <v>0</v>
      </c>
      <c r="L97" s="605">
        <f t="shared" si="24"/>
        <v>0</v>
      </c>
      <c r="M97" s="606"/>
      <c r="N97" s="193"/>
      <c r="O97" s="193" t="e">
        <f t="shared" si="15"/>
        <v>#REF!</v>
      </c>
    </row>
    <row r="98" spans="1:17" ht="18.75">
      <c r="A98" s="623"/>
      <c r="B98" s="624" t="e">
        <f>#REF!</f>
        <v>#REF!</v>
      </c>
      <c r="C98" s="625" t="str">
        <f>A89</f>
        <v>Фонд Абу-Даби</v>
      </c>
      <c r="D98" s="626"/>
      <c r="E98" s="627"/>
      <c r="F98" s="628"/>
      <c r="G98" s="627" t="e">
        <f t="shared" ref="G98:L98" si="25">G97+G93</f>
        <v>#REF!</v>
      </c>
      <c r="H98" s="627">
        <f t="shared" si="25"/>
        <v>0</v>
      </c>
      <c r="I98" s="627">
        <f t="shared" si="25"/>
        <v>0</v>
      </c>
      <c r="J98" s="627">
        <f t="shared" si="25"/>
        <v>5.97</v>
      </c>
      <c r="K98" s="627">
        <f t="shared" si="25"/>
        <v>4.38</v>
      </c>
      <c r="L98" s="629">
        <f t="shared" si="25"/>
        <v>0</v>
      </c>
      <c r="M98" s="195"/>
      <c r="N98" s="193"/>
      <c r="O98" s="193" t="e">
        <f t="shared" si="15"/>
        <v>#REF!</v>
      </c>
    </row>
    <row r="99" spans="1:17" ht="15.75" thickBot="1">
      <c r="A99" s="308"/>
      <c r="B99" s="27"/>
      <c r="C99" s="77"/>
      <c r="D99" s="29"/>
      <c r="E99" s="30"/>
      <c r="F99" s="39"/>
      <c r="G99" s="59"/>
      <c r="H99" s="59"/>
      <c r="I99" s="59"/>
      <c r="J99" s="60"/>
      <c r="K99" s="60"/>
      <c r="L99" s="237"/>
      <c r="M99" s="194"/>
      <c r="N99" s="193"/>
      <c r="O99" s="193" t="e">
        <f t="shared" si="15"/>
        <v>#REF!</v>
      </c>
    </row>
    <row r="100" spans="1:17" ht="19.5" thickBot="1">
      <c r="A100" s="1697" t="s">
        <v>113</v>
      </c>
      <c r="B100" s="1698"/>
      <c r="C100" s="1699"/>
      <c r="D100" s="270"/>
      <c r="E100" s="271"/>
      <c r="F100" s="272"/>
      <c r="G100" s="322" t="e">
        <f t="shared" ref="G100:L100" si="26">G112</f>
        <v>#REF!</v>
      </c>
      <c r="H100" s="322">
        <f t="shared" si="26"/>
        <v>9.1751719999999999</v>
      </c>
      <c r="I100" s="322">
        <f t="shared" si="26"/>
        <v>2.8248281599999996</v>
      </c>
      <c r="J100" s="322">
        <f t="shared" si="26"/>
        <v>16.52</v>
      </c>
      <c r="K100" s="322">
        <f t="shared" si="26"/>
        <v>9.8000000000000007</v>
      </c>
      <c r="L100" s="323">
        <f t="shared" si="26"/>
        <v>5</v>
      </c>
      <c r="M100" s="273"/>
      <c r="N100" s="193"/>
      <c r="O100" s="193" t="e">
        <f t="shared" si="15"/>
        <v>#REF!</v>
      </c>
    </row>
    <row r="101" spans="1:17">
      <c r="A101" s="1693" t="e">
        <f>#REF!</f>
        <v>#REF!</v>
      </c>
      <c r="B101" s="1694"/>
      <c r="C101" s="1694"/>
      <c r="D101" s="587"/>
      <c r="E101" s="588"/>
      <c r="F101" s="622"/>
      <c r="G101" s="590"/>
      <c r="H101" s="590"/>
      <c r="I101" s="590"/>
      <c r="J101" s="590"/>
      <c r="K101" s="590"/>
      <c r="L101" s="591"/>
      <c r="M101" s="607"/>
      <c r="N101" s="193"/>
      <c r="O101" s="193" t="e">
        <f t="shared" si="15"/>
        <v>#REF!</v>
      </c>
    </row>
    <row r="102" spans="1:17" ht="60">
      <c r="A102" s="249">
        <v>37</v>
      </c>
      <c r="B102" s="18" t="s">
        <v>188</v>
      </c>
      <c r="C102" s="19" t="s">
        <v>164</v>
      </c>
      <c r="D102" s="594" t="s">
        <v>113</v>
      </c>
      <c r="E102" s="595">
        <v>8.35</v>
      </c>
      <c r="F102" s="80" t="s">
        <v>278</v>
      </c>
      <c r="G102" s="595" t="e">
        <f>E102*VLOOKUP(F102,#REF!,4,FALSE)</f>
        <v>#REF!</v>
      </c>
      <c r="H102" s="595">
        <v>0</v>
      </c>
      <c r="I102" s="595">
        <v>0</v>
      </c>
      <c r="J102" s="595">
        <v>8.35</v>
      </c>
      <c r="K102" s="595">
        <v>0</v>
      </c>
      <c r="L102" s="596">
        <v>0</v>
      </c>
      <c r="M102" s="597" t="s">
        <v>165</v>
      </c>
      <c r="N102" s="193" t="s">
        <v>123</v>
      </c>
      <c r="O102" s="193" t="e">
        <f t="shared" si="15"/>
        <v>#REF!</v>
      </c>
      <c r="P102" s="5">
        <v>1</v>
      </c>
      <c r="Q102" s="5">
        <v>0</v>
      </c>
    </row>
    <row r="103" spans="1:17" ht="75">
      <c r="A103" s="249">
        <v>38</v>
      </c>
      <c r="B103" s="18" t="s">
        <v>189</v>
      </c>
      <c r="C103" s="19" t="s">
        <v>161</v>
      </c>
      <c r="D103" s="594" t="s">
        <v>113</v>
      </c>
      <c r="E103" s="595">
        <v>8.5</v>
      </c>
      <c r="F103" s="80" t="s">
        <v>278</v>
      </c>
      <c r="G103" s="595" t="e">
        <f>E103*VLOOKUP(F103,#REF!,4,FALSE)</f>
        <v>#REF!</v>
      </c>
      <c r="H103" s="595">
        <f>5850172/1000000</f>
        <v>5.8501719999999997</v>
      </c>
      <c r="I103" s="595">
        <f>2649828.17/1000000</f>
        <v>2.6498281699999997</v>
      </c>
      <c r="J103" s="595">
        <v>0</v>
      </c>
      <c r="K103" s="595">
        <v>0</v>
      </c>
      <c r="L103" s="596">
        <v>0</v>
      </c>
      <c r="M103" s="597" t="s">
        <v>131</v>
      </c>
      <c r="N103" s="193" t="s">
        <v>125</v>
      </c>
      <c r="O103" s="193" t="e">
        <f t="shared" si="15"/>
        <v>#REF!</v>
      </c>
      <c r="P103" s="5">
        <v>1</v>
      </c>
      <c r="Q103" s="5">
        <v>0</v>
      </c>
    </row>
    <row r="104" spans="1:17" ht="75">
      <c r="A104" s="249">
        <v>39</v>
      </c>
      <c r="B104" s="80" t="s">
        <v>190</v>
      </c>
      <c r="C104" s="19" t="s">
        <v>398</v>
      </c>
      <c r="D104" s="594" t="s">
        <v>113</v>
      </c>
      <c r="E104" s="595">
        <v>3.5</v>
      </c>
      <c r="F104" s="80" t="s">
        <v>278</v>
      </c>
      <c r="G104" s="595" t="e">
        <f>E104*VLOOKUP(F104,#REF!,4,FALSE)</f>
        <v>#REF!</v>
      </c>
      <c r="H104" s="595">
        <f>3325000/1000000</f>
        <v>3.3250000000000002</v>
      </c>
      <c r="I104" s="595">
        <f>174999.99/1000000</f>
        <v>0.17499998999999999</v>
      </c>
      <c r="J104" s="595">
        <v>0</v>
      </c>
      <c r="K104" s="595">
        <v>0</v>
      </c>
      <c r="L104" s="596">
        <v>0</v>
      </c>
      <c r="M104" s="597" t="s">
        <v>152</v>
      </c>
      <c r="N104" s="193" t="s">
        <v>126</v>
      </c>
      <c r="O104" s="193" t="e">
        <f t="shared" si="15"/>
        <v>#REF!</v>
      </c>
      <c r="P104" s="5">
        <v>1</v>
      </c>
      <c r="Q104" s="5">
        <v>0</v>
      </c>
    </row>
    <row r="105" spans="1:17" ht="75">
      <c r="A105" s="249">
        <v>40</v>
      </c>
      <c r="B105" s="80" t="s">
        <v>192</v>
      </c>
      <c r="C105" s="19" t="s">
        <v>168</v>
      </c>
      <c r="D105" s="594" t="s">
        <v>113</v>
      </c>
      <c r="E105" s="595">
        <v>13</v>
      </c>
      <c r="F105" s="80" t="s">
        <v>278</v>
      </c>
      <c r="G105" s="595" t="e">
        <f>E105*VLOOKUP(F105,#REF!,4,FALSE)</f>
        <v>#REF!</v>
      </c>
      <c r="H105" s="595">
        <v>0</v>
      </c>
      <c r="I105" s="595">
        <v>0</v>
      </c>
      <c r="J105" s="595">
        <v>5.17</v>
      </c>
      <c r="K105" s="595">
        <v>3.8</v>
      </c>
      <c r="L105" s="596">
        <v>0</v>
      </c>
      <c r="M105" s="597" t="s">
        <v>152</v>
      </c>
      <c r="N105" s="193" t="s">
        <v>126</v>
      </c>
      <c r="O105" s="193" t="e">
        <f t="shared" si="15"/>
        <v>#REF!</v>
      </c>
      <c r="P105" s="5">
        <v>1</v>
      </c>
      <c r="Q105" s="5">
        <v>0</v>
      </c>
    </row>
    <row r="106" spans="1:17">
      <c r="A106" s="601"/>
      <c r="B106" s="594"/>
      <c r="C106" s="594"/>
      <c r="D106" s="594"/>
      <c r="E106" s="594"/>
      <c r="F106" s="594"/>
      <c r="G106" s="594"/>
      <c r="H106" s="594"/>
      <c r="I106" s="594"/>
      <c r="J106" s="594"/>
      <c r="K106" s="594"/>
      <c r="L106" s="602"/>
      <c r="M106" s="597"/>
      <c r="N106" s="193"/>
      <c r="O106" s="193" t="e">
        <f t="shared" si="15"/>
        <v>#REF!</v>
      </c>
    </row>
    <row r="107" spans="1:17">
      <c r="A107" s="1766" t="e">
        <f>#REF!</f>
        <v>#REF!</v>
      </c>
      <c r="B107" s="1767"/>
      <c r="C107" s="1767"/>
      <c r="D107" s="594"/>
      <c r="E107" s="595"/>
      <c r="F107" s="594"/>
      <c r="G107" s="595" t="e">
        <f t="shared" ref="G107:L107" si="27">SUM(G102:G106)</f>
        <v>#REF!</v>
      </c>
      <c r="H107" s="595">
        <f t="shared" si="27"/>
        <v>9.1751719999999999</v>
      </c>
      <c r="I107" s="595">
        <f t="shared" si="27"/>
        <v>2.8248281599999996</v>
      </c>
      <c r="J107" s="595">
        <f t="shared" si="27"/>
        <v>13.52</v>
      </c>
      <c r="K107" s="595">
        <f t="shared" si="27"/>
        <v>3.8</v>
      </c>
      <c r="L107" s="596">
        <f t="shared" si="27"/>
        <v>0</v>
      </c>
      <c r="M107" s="597"/>
      <c r="N107" s="193"/>
      <c r="O107" s="193" t="e">
        <f t="shared" si="15"/>
        <v>#REF!</v>
      </c>
    </row>
    <row r="108" spans="1:17">
      <c r="A108" s="1768" t="e">
        <f>#REF!</f>
        <v>#REF!</v>
      </c>
      <c r="B108" s="1769"/>
      <c r="C108" s="1769"/>
      <c r="D108" s="594"/>
      <c r="E108" s="595"/>
      <c r="F108" s="594"/>
      <c r="G108" s="595"/>
      <c r="H108" s="595"/>
      <c r="I108" s="595"/>
      <c r="J108" s="595"/>
      <c r="K108" s="595"/>
      <c r="L108" s="596"/>
      <c r="M108" s="597"/>
      <c r="N108" s="193"/>
      <c r="O108" s="193" t="e">
        <f t="shared" si="15"/>
        <v>#REF!</v>
      </c>
    </row>
    <row r="109" spans="1:17" ht="75">
      <c r="A109" s="249">
        <v>1</v>
      </c>
      <c r="B109" s="33"/>
      <c r="C109" s="19" t="s">
        <v>399</v>
      </c>
      <c r="D109" s="594" t="s">
        <v>113</v>
      </c>
      <c r="E109" s="595">
        <v>14</v>
      </c>
      <c r="F109" s="80" t="s">
        <v>278</v>
      </c>
      <c r="G109" s="595" t="e">
        <f>E109*VLOOKUP(F109,#REF!,4,FALSE)</f>
        <v>#REF!</v>
      </c>
      <c r="H109" s="595">
        <v>0</v>
      </c>
      <c r="I109" s="595">
        <v>0</v>
      </c>
      <c r="J109" s="595">
        <v>3</v>
      </c>
      <c r="K109" s="595">
        <v>6</v>
      </c>
      <c r="L109" s="596">
        <v>5</v>
      </c>
      <c r="M109" s="597" t="s">
        <v>152</v>
      </c>
      <c r="N109" s="193" t="s">
        <v>126</v>
      </c>
      <c r="O109" s="193" t="e">
        <f>IF(B109=$B$18,1,0)</f>
        <v>#REF!</v>
      </c>
      <c r="P109" s="5">
        <v>0</v>
      </c>
      <c r="Q109" s="5">
        <v>1</v>
      </c>
    </row>
    <row r="110" spans="1:17">
      <c r="A110" s="249"/>
      <c r="B110" s="33"/>
      <c r="C110" s="19"/>
      <c r="D110" s="594"/>
      <c r="E110" s="595"/>
      <c r="F110" s="18"/>
      <c r="G110" s="595"/>
      <c r="H110" s="595"/>
      <c r="I110" s="595"/>
      <c r="J110" s="595"/>
      <c r="K110" s="595"/>
      <c r="L110" s="596"/>
      <c r="M110" s="597"/>
      <c r="N110" s="193"/>
      <c r="O110" s="193" t="e">
        <f t="shared" si="15"/>
        <v>#REF!</v>
      </c>
    </row>
    <row r="111" spans="1:17" ht="15.75" thickBot="1">
      <c r="A111" s="1770" t="e">
        <f>#REF!</f>
        <v>#REF!</v>
      </c>
      <c r="B111" s="1771"/>
      <c r="C111" s="1771"/>
      <c r="D111" s="603"/>
      <c r="E111" s="604"/>
      <c r="F111" s="603"/>
      <c r="G111" s="604" t="e">
        <f t="shared" ref="G111:L111" si="28">SUM(G109:G110)</f>
        <v>#REF!</v>
      </c>
      <c r="H111" s="604">
        <f t="shared" si="28"/>
        <v>0</v>
      </c>
      <c r="I111" s="604">
        <f t="shared" si="28"/>
        <v>0</v>
      </c>
      <c r="J111" s="604">
        <f t="shared" si="28"/>
        <v>3</v>
      </c>
      <c r="K111" s="604">
        <f t="shared" si="28"/>
        <v>6</v>
      </c>
      <c r="L111" s="605">
        <f t="shared" si="28"/>
        <v>5</v>
      </c>
      <c r="M111" s="606"/>
      <c r="N111" s="193"/>
      <c r="O111" s="193" t="e">
        <f t="shared" si="15"/>
        <v>#REF!</v>
      </c>
    </row>
    <row r="112" spans="1:17" ht="19.5" thickBot="1">
      <c r="A112" s="330"/>
      <c r="B112" s="355" t="e">
        <f>#REF!</f>
        <v>#REF!</v>
      </c>
      <c r="C112" s="331" t="str">
        <f>A100</f>
        <v>Фонд ОПЕК</v>
      </c>
      <c r="D112" s="284"/>
      <c r="E112" s="285"/>
      <c r="F112" s="286"/>
      <c r="G112" s="285" t="e">
        <f t="shared" ref="G112:L112" si="29">G111+G107</f>
        <v>#REF!</v>
      </c>
      <c r="H112" s="285">
        <f t="shared" si="29"/>
        <v>9.1751719999999999</v>
      </c>
      <c r="I112" s="285">
        <f t="shared" si="29"/>
        <v>2.8248281599999996</v>
      </c>
      <c r="J112" s="285">
        <f t="shared" si="29"/>
        <v>16.52</v>
      </c>
      <c r="K112" s="285">
        <f t="shared" si="29"/>
        <v>9.8000000000000007</v>
      </c>
      <c r="L112" s="327">
        <f t="shared" si="29"/>
        <v>5</v>
      </c>
      <c r="M112" s="273"/>
      <c r="N112" s="193"/>
      <c r="O112" s="193" t="e">
        <f t="shared" si="15"/>
        <v>#REF!</v>
      </c>
    </row>
    <row r="113" spans="1:17" ht="15.75" thickBot="1">
      <c r="A113" s="305"/>
      <c r="B113" s="27"/>
      <c r="C113" s="58"/>
      <c r="D113" s="29"/>
      <c r="E113" s="30"/>
      <c r="F113" s="39"/>
      <c r="G113" s="59"/>
      <c r="H113" s="59"/>
      <c r="I113" s="59"/>
      <c r="J113" s="60"/>
      <c r="K113" s="60"/>
      <c r="L113" s="237"/>
      <c r="M113" s="200"/>
      <c r="N113" s="193"/>
      <c r="O113" s="193" t="e">
        <f t="shared" si="15"/>
        <v>#REF!</v>
      </c>
    </row>
    <row r="114" spans="1:17" ht="19.5" thickBot="1">
      <c r="A114" s="1697" t="s">
        <v>114</v>
      </c>
      <c r="B114" s="1698"/>
      <c r="C114" s="1699"/>
      <c r="D114" s="270"/>
      <c r="E114" s="335"/>
      <c r="F114" s="336"/>
      <c r="G114" s="322" t="e">
        <f t="shared" ref="G114:L114" si="30">G135</f>
        <v>#REF!</v>
      </c>
      <c r="H114" s="322">
        <f t="shared" si="30"/>
        <v>2.5300000000000002</v>
      </c>
      <c r="I114" s="322">
        <f t="shared" si="30"/>
        <v>1.92</v>
      </c>
      <c r="J114" s="322">
        <f t="shared" si="30"/>
        <v>17.899999999999999</v>
      </c>
      <c r="K114" s="322">
        <f t="shared" si="30"/>
        <v>36.099000000000004</v>
      </c>
      <c r="L114" s="323">
        <f t="shared" si="30"/>
        <v>35.15</v>
      </c>
      <c r="M114" s="273"/>
      <c r="N114" s="193"/>
      <c r="O114" s="193" t="e">
        <f t="shared" si="15"/>
        <v>#REF!</v>
      </c>
    </row>
    <row r="115" spans="1:17">
      <c r="A115" s="1776" t="e">
        <f>#REF!</f>
        <v>#REF!</v>
      </c>
      <c r="B115" s="1777"/>
      <c r="C115" s="1777"/>
      <c r="D115" s="587"/>
      <c r="E115" s="632"/>
      <c r="F115" s="632"/>
      <c r="G115" s="632"/>
      <c r="H115" s="632"/>
      <c r="I115" s="632"/>
      <c r="J115" s="632"/>
      <c r="K115" s="632"/>
      <c r="L115" s="633"/>
      <c r="M115" s="607"/>
      <c r="N115" s="193"/>
      <c r="O115" s="193" t="e">
        <f t="shared" si="15"/>
        <v>#REF!</v>
      </c>
    </row>
    <row r="116" spans="1:17" ht="60">
      <c r="A116" s="249">
        <v>42</v>
      </c>
      <c r="B116" s="18">
        <v>36746</v>
      </c>
      <c r="C116" s="19" t="s">
        <v>400</v>
      </c>
      <c r="D116" s="594" t="s">
        <v>114</v>
      </c>
      <c r="E116" s="596">
        <v>1.5</v>
      </c>
      <c r="F116" s="80" t="s">
        <v>195</v>
      </c>
      <c r="G116" s="595" t="e">
        <f>E116*VLOOKUP(F116,#REF!,4,FALSE)</f>
        <v>#REF!</v>
      </c>
      <c r="H116" s="596">
        <v>1.03</v>
      </c>
      <c r="I116" s="596">
        <v>0.42</v>
      </c>
      <c r="J116" s="596">
        <v>0.4</v>
      </c>
      <c r="K116" s="596">
        <v>0</v>
      </c>
      <c r="L116" s="596">
        <v>0</v>
      </c>
      <c r="M116" s="597" t="s">
        <v>267</v>
      </c>
      <c r="N116" s="193" t="s">
        <v>127</v>
      </c>
      <c r="O116" s="193" t="e">
        <f t="shared" si="15"/>
        <v>#REF!</v>
      </c>
      <c r="P116" s="5">
        <v>1</v>
      </c>
      <c r="Q116" s="5">
        <v>0</v>
      </c>
    </row>
    <row r="117" spans="1:17" ht="60">
      <c r="A117" s="249">
        <v>43</v>
      </c>
      <c r="B117" s="18">
        <v>39989</v>
      </c>
      <c r="C117" s="19" t="s">
        <v>196</v>
      </c>
      <c r="D117" s="594" t="s">
        <v>114</v>
      </c>
      <c r="E117" s="595">
        <f>'[1]by creditors'!$E$75</f>
        <v>3.6</v>
      </c>
      <c r="F117" s="80" t="s">
        <v>278</v>
      </c>
      <c r="G117" s="595" t="e">
        <f>E117*VLOOKUP(F117,#REF!,4,FALSE)</f>
        <v>#REF!</v>
      </c>
      <c r="H117" s="595">
        <v>0</v>
      </c>
      <c r="I117" s="595">
        <v>0</v>
      </c>
      <c r="J117" s="595">
        <v>1</v>
      </c>
      <c r="K117" s="634">
        <v>0.59899999999999998</v>
      </c>
      <c r="L117" s="596">
        <v>2</v>
      </c>
      <c r="M117" s="597" t="s">
        <v>267</v>
      </c>
      <c r="N117" s="193" t="s">
        <v>126</v>
      </c>
      <c r="O117" s="193" t="e">
        <f t="shared" si="15"/>
        <v>#REF!</v>
      </c>
      <c r="P117" s="5">
        <v>1</v>
      </c>
      <c r="Q117" s="5">
        <v>0</v>
      </c>
    </row>
    <row r="118" spans="1:17" ht="75">
      <c r="A118" s="249">
        <v>44</v>
      </c>
      <c r="B118" s="18">
        <f>'[1]by creditors'!$B$76</f>
        <v>41538</v>
      </c>
      <c r="C118" s="19" t="s">
        <v>197</v>
      </c>
      <c r="D118" s="594" t="s">
        <v>114</v>
      </c>
      <c r="E118" s="595">
        <f>'[1]by creditors'!$E$76</f>
        <v>10.15</v>
      </c>
      <c r="F118" s="80" t="s">
        <v>278</v>
      </c>
      <c r="G118" s="595" t="e">
        <f>E118*VLOOKUP(F118,#REF!,4,FALSE)</f>
        <v>#REF!</v>
      </c>
      <c r="H118" s="595">
        <v>0</v>
      </c>
      <c r="I118" s="595">
        <v>0</v>
      </c>
      <c r="J118" s="595">
        <f>'[1]by creditors'!$J$76</f>
        <v>3</v>
      </c>
      <c r="K118" s="595">
        <v>4</v>
      </c>
      <c r="L118" s="596">
        <v>3.15</v>
      </c>
      <c r="M118" s="597" t="s">
        <v>131</v>
      </c>
      <c r="N118" s="193" t="s">
        <v>125</v>
      </c>
      <c r="O118" s="193" t="e">
        <f t="shared" si="15"/>
        <v>#REF!</v>
      </c>
      <c r="P118" s="5">
        <v>1</v>
      </c>
      <c r="Q118" s="5">
        <v>0</v>
      </c>
    </row>
    <row r="119" spans="1:17" ht="60">
      <c r="A119" s="249">
        <v>45</v>
      </c>
      <c r="B119" s="18">
        <f>'[1]by creditors'!$B$77</f>
        <v>40717</v>
      </c>
      <c r="C119" s="19" t="s">
        <v>198</v>
      </c>
      <c r="D119" s="594" t="s">
        <v>114</v>
      </c>
      <c r="E119" s="595">
        <v>10</v>
      </c>
      <c r="F119" s="80" t="s">
        <v>278</v>
      </c>
      <c r="G119" s="595" t="e">
        <f>E119*VLOOKUP(F119,#REF!,4,FALSE)</f>
        <v>#REF!</v>
      </c>
      <c r="H119" s="595">
        <v>1.5</v>
      </c>
      <c r="I119" s="595">
        <v>1.5</v>
      </c>
      <c r="J119" s="595">
        <v>4</v>
      </c>
      <c r="K119" s="595">
        <v>3</v>
      </c>
      <c r="L119" s="596">
        <v>0</v>
      </c>
      <c r="M119" s="597" t="s">
        <v>150</v>
      </c>
      <c r="N119" s="193" t="s">
        <v>127</v>
      </c>
      <c r="O119" s="193" t="e">
        <f t="shared" si="15"/>
        <v>#REF!</v>
      </c>
      <c r="P119" s="5">
        <v>1</v>
      </c>
      <c r="Q119" s="5">
        <v>0</v>
      </c>
    </row>
    <row r="120" spans="1:17" ht="60">
      <c r="A120" s="249">
        <v>46</v>
      </c>
      <c r="B120" s="18">
        <v>41769</v>
      </c>
      <c r="C120" s="19" t="s">
        <v>199</v>
      </c>
      <c r="D120" s="594" t="s">
        <v>114</v>
      </c>
      <c r="E120" s="595">
        <v>2.5</v>
      </c>
      <c r="F120" s="80" t="s">
        <v>278</v>
      </c>
      <c r="G120" s="595" t="e">
        <f>E120*VLOOKUP(F120,#REF!,4,FALSE)</f>
        <v>#REF!</v>
      </c>
      <c r="H120" s="595">
        <v>0</v>
      </c>
      <c r="I120" s="595">
        <v>0</v>
      </c>
      <c r="J120" s="595">
        <v>0.5</v>
      </c>
      <c r="K120" s="595">
        <v>1</v>
      </c>
      <c r="L120" s="596">
        <f>'[1]by creditors'!$L$83</f>
        <v>0.5</v>
      </c>
      <c r="M120" s="597" t="s">
        <v>232</v>
      </c>
      <c r="N120" s="193" t="s">
        <v>127</v>
      </c>
      <c r="O120" s="193" t="e">
        <f t="shared" si="15"/>
        <v>#REF!</v>
      </c>
      <c r="P120" s="5">
        <v>1</v>
      </c>
      <c r="Q120" s="5">
        <v>0</v>
      </c>
    </row>
    <row r="121" spans="1:17" ht="60">
      <c r="A121" s="249">
        <v>47</v>
      </c>
      <c r="B121" s="18">
        <v>12013</v>
      </c>
      <c r="C121" s="19" t="s">
        <v>200</v>
      </c>
      <c r="D121" s="594" t="s">
        <v>114</v>
      </c>
      <c r="E121" s="595">
        <v>7</v>
      </c>
      <c r="F121" s="80" t="s">
        <v>278</v>
      </c>
      <c r="G121" s="595" t="e">
        <f>E121*VLOOKUP(F121,#REF!,4,FALSE)</f>
        <v>#REF!</v>
      </c>
      <c r="H121" s="595">
        <v>0</v>
      </c>
      <c r="I121" s="595">
        <v>0</v>
      </c>
      <c r="J121" s="595">
        <v>1</v>
      </c>
      <c r="K121" s="595">
        <f>'[1]by creditors'!$K$82</f>
        <v>1</v>
      </c>
      <c r="L121" s="596">
        <v>1.5</v>
      </c>
      <c r="M121" s="597" t="s">
        <v>267</v>
      </c>
      <c r="N121" s="193" t="s">
        <v>127</v>
      </c>
      <c r="O121" s="193" t="e">
        <f t="shared" si="15"/>
        <v>#REF!</v>
      </c>
      <c r="P121" s="5">
        <v>1</v>
      </c>
      <c r="Q121" s="5">
        <v>0</v>
      </c>
    </row>
    <row r="122" spans="1:17" ht="75">
      <c r="A122" s="249">
        <v>48</v>
      </c>
      <c r="B122" s="80">
        <v>14015</v>
      </c>
      <c r="C122" s="62" t="s">
        <v>202</v>
      </c>
      <c r="D122" s="594" t="s">
        <v>114</v>
      </c>
      <c r="E122" s="635">
        <v>35</v>
      </c>
      <c r="F122" s="80" t="s">
        <v>278</v>
      </c>
      <c r="G122" s="595" t="e">
        <f>E122*VLOOKUP(F122,#REF!,4,FALSE)</f>
        <v>#REF!</v>
      </c>
      <c r="H122" s="635">
        <v>0</v>
      </c>
      <c r="I122" s="635">
        <v>0</v>
      </c>
      <c r="J122" s="635">
        <v>8</v>
      </c>
      <c r="K122" s="635">
        <v>14</v>
      </c>
      <c r="L122" s="635">
        <v>13</v>
      </c>
      <c r="M122" s="597" t="s">
        <v>152</v>
      </c>
      <c r="N122" s="193" t="s">
        <v>126</v>
      </c>
      <c r="O122" s="193"/>
      <c r="P122" s="5">
        <v>1</v>
      </c>
      <c r="Q122" s="5">
        <v>0</v>
      </c>
    </row>
    <row r="123" spans="1:17">
      <c r="A123" s="636"/>
      <c r="B123" s="18"/>
      <c r="C123" s="616"/>
      <c r="D123" s="594"/>
      <c r="E123" s="18"/>
      <c r="F123" s="18"/>
      <c r="G123" s="18"/>
      <c r="H123" s="18"/>
      <c r="I123" s="18"/>
      <c r="J123" s="18"/>
      <c r="K123" s="18"/>
      <c r="L123" s="596"/>
      <c r="M123" s="597"/>
      <c r="N123" s="193"/>
      <c r="O123" s="193" t="e">
        <f t="shared" si="15"/>
        <v>#REF!</v>
      </c>
    </row>
    <row r="124" spans="1:17">
      <c r="A124" s="1778" t="e">
        <f>#REF!</f>
        <v>#REF!</v>
      </c>
      <c r="B124" s="1779"/>
      <c r="C124" s="1779"/>
      <c r="D124" s="594"/>
      <c r="E124" s="595"/>
      <c r="F124" s="80"/>
      <c r="G124" s="595" t="e">
        <f t="shared" ref="G124:L124" si="31">SUM(G116:G123)</f>
        <v>#REF!</v>
      </c>
      <c r="H124" s="595">
        <f t="shared" si="31"/>
        <v>2.5300000000000002</v>
      </c>
      <c r="I124" s="595">
        <f t="shared" si="31"/>
        <v>1.92</v>
      </c>
      <c r="J124" s="595">
        <f t="shared" si="31"/>
        <v>17.899999999999999</v>
      </c>
      <c r="K124" s="595">
        <f t="shared" si="31"/>
        <v>23.599</v>
      </c>
      <c r="L124" s="595">
        <f t="shared" si="31"/>
        <v>20.149999999999999</v>
      </c>
      <c r="M124" s="597"/>
      <c r="N124" s="193"/>
      <c r="O124" s="193" t="e">
        <f t="shared" si="15"/>
        <v>#REF!</v>
      </c>
    </row>
    <row r="125" spans="1:17">
      <c r="A125" s="1766" t="e">
        <f>#REF!</f>
        <v>#REF!</v>
      </c>
      <c r="B125" s="1767"/>
      <c r="C125" s="1767"/>
      <c r="D125" s="594"/>
      <c r="E125" s="595"/>
      <c r="F125" s="80"/>
      <c r="G125" s="595"/>
      <c r="H125" s="595"/>
      <c r="I125" s="595"/>
      <c r="J125" s="595"/>
      <c r="K125" s="595"/>
      <c r="L125" s="596"/>
      <c r="M125" s="597"/>
      <c r="N125" s="193"/>
      <c r="O125" s="193" t="e">
        <f t="shared" si="15"/>
        <v>#REF!</v>
      </c>
    </row>
    <row r="126" spans="1:17" ht="75">
      <c r="A126" s="249">
        <v>49</v>
      </c>
      <c r="B126" s="18"/>
      <c r="C126" s="33" t="s">
        <v>203</v>
      </c>
      <c r="D126" s="594" t="s">
        <v>114</v>
      </c>
      <c r="E126" s="595">
        <v>20</v>
      </c>
      <c r="F126" s="80" t="s">
        <v>278</v>
      </c>
      <c r="G126" s="595" t="e">
        <f>E126*VLOOKUP(F126,#REF!,4,FALSE)</f>
        <v>#REF!</v>
      </c>
      <c r="H126" s="595">
        <f>'[1]by creditors'!$H$80</f>
        <v>0</v>
      </c>
      <c r="I126" s="595">
        <f>'[1]by creditors'!$I$80</f>
        <v>0</v>
      </c>
      <c r="J126" s="595">
        <v>0</v>
      </c>
      <c r="K126" s="595">
        <f>'[1]by creditors'!$K$80</f>
        <v>5</v>
      </c>
      <c r="L126" s="596">
        <f>'[1]by creditors'!$L$80</f>
        <v>5</v>
      </c>
      <c r="M126" s="597" t="s">
        <v>131</v>
      </c>
      <c r="N126" s="193" t="s">
        <v>125</v>
      </c>
      <c r="O126" s="193" t="e">
        <f t="shared" si="15"/>
        <v>#REF!</v>
      </c>
      <c r="P126" s="5">
        <v>0</v>
      </c>
      <c r="Q126" s="5">
        <v>1</v>
      </c>
    </row>
    <row r="127" spans="1:17" ht="60">
      <c r="A127" s="637">
        <v>50</v>
      </c>
      <c r="B127" s="80" t="s">
        <v>204</v>
      </c>
      <c r="C127" s="62" t="s">
        <v>401</v>
      </c>
      <c r="D127" s="594" t="s">
        <v>114</v>
      </c>
      <c r="E127" s="635">
        <v>7</v>
      </c>
      <c r="F127" s="80" t="s">
        <v>278</v>
      </c>
      <c r="G127" s="595" t="e">
        <f>E127*VLOOKUP(F127,#REF!,4,FALSE)</f>
        <v>#REF!</v>
      </c>
      <c r="H127" s="635">
        <v>0</v>
      </c>
      <c r="I127" s="635">
        <v>0</v>
      </c>
      <c r="J127" s="635">
        <v>0</v>
      </c>
      <c r="K127" s="635">
        <v>2</v>
      </c>
      <c r="L127" s="635">
        <v>2</v>
      </c>
      <c r="M127" s="597" t="s">
        <v>267</v>
      </c>
      <c r="N127" s="193" t="s">
        <v>127</v>
      </c>
      <c r="O127" s="193" t="e">
        <f t="shared" si="15"/>
        <v>#REF!</v>
      </c>
      <c r="P127" s="5">
        <v>0</v>
      </c>
      <c r="Q127" s="5">
        <v>1</v>
      </c>
    </row>
    <row r="128" spans="1:17" ht="60">
      <c r="A128" s="249">
        <v>51</v>
      </c>
      <c r="B128" s="80" t="str">
        <f>B127</f>
        <v>New</v>
      </c>
      <c r="C128" s="62" t="s">
        <v>206</v>
      </c>
      <c r="D128" s="594" t="s">
        <v>114</v>
      </c>
      <c r="E128" s="635">
        <v>2</v>
      </c>
      <c r="F128" s="80" t="s">
        <v>278</v>
      </c>
      <c r="G128" s="595" t="e">
        <f>E128*VLOOKUP(F128,#REF!,4,FALSE)</f>
        <v>#REF!</v>
      </c>
      <c r="H128" s="635">
        <v>0</v>
      </c>
      <c r="I128" s="635">
        <v>0</v>
      </c>
      <c r="J128" s="635">
        <v>0</v>
      </c>
      <c r="K128" s="635">
        <v>1</v>
      </c>
      <c r="L128" s="635">
        <v>1</v>
      </c>
      <c r="M128" s="597" t="s">
        <v>267</v>
      </c>
      <c r="N128" s="193" t="s">
        <v>127</v>
      </c>
      <c r="O128" s="193" t="e">
        <f t="shared" si="15"/>
        <v>#REF!</v>
      </c>
      <c r="P128" s="5">
        <v>0</v>
      </c>
      <c r="Q128" s="5">
        <v>1</v>
      </c>
    </row>
    <row r="129" spans="1:19" ht="60">
      <c r="A129" s="637">
        <v>52</v>
      </c>
      <c r="B129" s="80" t="str">
        <f>B128</f>
        <v>New</v>
      </c>
      <c r="C129" s="62" t="s">
        <v>207</v>
      </c>
      <c r="D129" s="594" t="s">
        <v>114</v>
      </c>
      <c r="E129" s="635">
        <v>2</v>
      </c>
      <c r="F129" s="80" t="s">
        <v>278</v>
      </c>
      <c r="G129" s="595" t="e">
        <f>E129*VLOOKUP(F129,#REF!,4,FALSE)</f>
        <v>#REF!</v>
      </c>
      <c r="H129" s="635">
        <v>0</v>
      </c>
      <c r="I129" s="635">
        <v>0</v>
      </c>
      <c r="J129" s="635">
        <v>0</v>
      </c>
      <c r="K129" s="635">
        <v>1</v>
      </c>
      <c r="L129" s="635">
        <v>1</v>
      </c>
      <c r="M129" s="597" t="s">
        <v>267</v>
      </c>
      <c r="N129" s="193" t="s">
        <v>127</v>
      </c>
      <c r="O129" s="193" t="e">
        <f t="shared" si="15"/>
        <v>#REF!</v>
      </c>
      <c r="P129" s="5">
        <v>0</v>
      </c>
      <c r="Q129" s="5">
        <v>1</v>
      </c>
    </row>
    <row r="130" spans="1:19" ht="60">
      <c r="A130" s="249">
        <v>53</v>
      </c>
      <c r="B130" s="80" t="str">
        <f>B129</f>
        <v>New</v>
      </c>
      <c r="C130" s="62" t="s">
        <v>208</v>
      </c>
      <c r="D130" s="594" t="s">
        <v>114</v>
      </c>
      <c r="E130" s="635">
        <v>7</v>
      </c>
      <c r="F130" s="80" t="s">
        <v>278</v>
      </c>
      <c r="G130" s="595" t="e">
        <f>E130*VLOOKUP(F130,#REF!,4,FALSE)</f>
        <v>#REF!</v>
      </c>
      <c r="H130" s="635">
        <v>0</v>
      </c>
      <c r="I130" s="635">
        <v>0</v>
      </c>
      <c r="J130" s="635">
        <v>0</v>
      </c>
      <c r="K130" s="635">
        <v>2</v>
      </c>
      <c r="L130" s="635">
        <v>3.5</v>
      </c>
      <c r="M130" s="597" t="s">
        <v>267</v>
      </c>
      <c r="N130" s="193" t="s">
        <v>127</v>
      </c>
      <c r="O130" s="193" t="e">
        <f t="shared" si="15"/>
        <v>#REF!</v>
      </c>
      <c r="P130" s="5">
        <v>0</v>
      </c>
      <c r="Q130" s="5">
        <v>1</v>
      </c>
    </row>
    <row r="131" spans="1:19" ht="60">
      <c r="A131" s="249">
        <v>54</v>
      </c>
      <c r="B131" s="18"/>
      <c r="C131" s="19" t="s">
        <v>402</v>
      </c>
      <c r="D131" s="594" t="s">
        <v>114</v>
      </c>
      <c r="E131" s="595">
        <v>2</v>
      </c>
      <c r="F131" s="80" t="s">
        <v>278</v>
      </c>
      <c r="G131" s="595" t="e">
        <f>E131*VLOOKUP(F131,#REF!,4,FALSE)</f>
        <v>#REF!</v>
      </c>
      <c r="H131" s="595">
        <v>0</v>
      </c>
      <c r="I131" s="595">
        <v>0</v>
      </c>
      <c r="J131" s="595">
        <v>0</v>
      </c>
      <c r="K131" s="595">
        <f>'[1]by creditors'!$K$84</f>
        <v>0.5</v>
      </c>
      <c r="L131" s="596">
        <f>'[1]by creditors'!$L$84</f>
        <v>0.5</v>
      </c>
      <c r="M131" s="597" t="s">
        <v>267</v>
      </c>
      <c r="N131" s="193" t="s">
        <v>127</v>
      </c>
      <c r="O131" s="193" t="e">
        <f t="shared" si="15"/>
        <v>#REF!</v>
      </c>
      <c r="P131" s="5">
        <v>0</v>
      </c>
      <c r="Q131" s="5">
        <v>1</v>
      </c>
    </row>
    <row r="132" spans="1:19" ht="60">
      <c r="A132" s="637">
        <v>55</v>
      </c>
      <c r="B132" s="18"/>
      <c r="C132" s="19" t="s">
        <v>403</v>
      </c>
      <c r="D132" s="594" t="s">
        <v>114</v>
      </c>
      <c r="E132" s="595">
        <v>7.8</v>
      </c>
      <c r="F132" s="80" t="s">
        <v>278</v>
      </c>
      <c r="G132" s="595" t="e">
        <f>E132*VLOOKUP(F132,#REF!,4,FALSE)</f>
        <v>#REF!</v>
      </c>
      <c r="H132" s="595">
        <v>0</v>
      </c>
      <c r="I132" s="595">
        <v>0</v>
      </c>
      <c r="J132" s="595">
        <v>0</v>
      </c>
      <c r="K132" s="595">
        <v>1</v>
      </c>
      <c r="L132" s="596">
        <f>'[1]by creditors'!$L$85</f>
        <v>2</v>
      </c>
      <c r="M132" s="597" t="s">
        <v>267</v>
      </c>
      <c r="N132" s="193" t="s">
        <v>127</v>
      </c>
      <c r="O132" s="193" t="e">
        <f t="shared" si="15"/>
        <v>#REF!</v>
      </c>
      <c r="P132" s="5">
        <v>0</v>
      </c>
      <c r="Q132" s="5">
        <v>1</v>
      </c>
    </row>
    <row r="133" spans="1:19">
      <c r="A133" s="637"/>
      <c r="B133" s="18"/>
      <c r="C133" s="19"/>
      <c r="D133" s="594"/>
      <c r="E133" s="595"/>
      <c r="F133" s="80"/>
      <c r="G133" s="595"/>
      <c r="H133" s="595"/>
      <c r="I133" s="595"/>
      <c r="J133" s="595"/>
      <c r="K133" s="595"/>
      <c r="L133" s="596"/>
      <c r="M133" s="597"/>
      <c r="N133" s="193"/>
      <c r="O133" s="193" t="e">
        <f t="shared" si="15"/>
        <v>#REF!</v>
      </c>
    </row>
    <row r="134" spans="1:19" ht="15.75" thickBot="1">
      <c r="A134" s="1772" t="e">
        <f>#REF!</f>
        <v>#REF!</v>
      </c>
      <c r="B134" s="1773"/>
      <c r="C134" s="1773"/>
      <c r="D134" s="603"/>
      <c r="E134" s="604"/>
      <c r="F134" s="638"/>
      <c r="G134" s="604" t="e">
        <f t="shared" ref="G134:L134" si="32">SUM(G126:G133)</f>
        <v>#REF!</v>
      </c>
      <c r="H134" s="604">
        <f t="shared" si="32"/>
        <v>0</v>
      </c>
      <c r="I134" s="604">
        <f t="shared" si="32"/>
        <v>0</v>
      </c>
      <c r="J134" s="604">
        <f t="shared" si="32"/>
        <v>0</v>
      </c>
      <c r="K134" s="604">
        <f t="shared" si="32"/>
        <v>12.5</v>
      </c>
      <c r="L134" s="604">
        <f t="shared" si="32"/>
        <v>15</v>
      </c>
      <c r="M134" s="606"/>
      <c r="N134" s="193"/>
      <c r="O134" s="193" t="e">
        <f t="shared" si="15"/>
        <v>#REF!</v>
      </c>
    </row>
    <row r="135" spans="1:19" ht="19.5" thickBot="1">
      <c r="A135" s="339"/>
      <c r="B135" s="355" t="e">
        <f>#REF!</f>
        <v>#REF!</v>
      </c>
      <c r="C135" s="340" t="str">
        <f>A114</f>
        <v>ЕБРР</v>
      </c>
      <c r="D135" s="284"/>
      <c r="E135" s="285"/>
      <c r="F135" s="286"/>
      <c r="G135" s="285" t="e">
        <f t="shared" ref="G135:L135" si="33">G134+G124</f>
        <v>#REF!</v>
      </c>
      <c r="H135" s="285">
        <f t="shared" si="33"/>
        <v>2.5300000000000002</v>
      </c>
      <c r="I135" s="285">
        <f t="shared" si="33"/>
        <v>1.92</v>
      </c>
      <c r="J135" s="285">
        <f t="shared" si="33"/>
        <v>17.899999999999999</v>
      </c>
      <c r="K135" s="285">
        <f t="shared" si="33"/>
        <v>36.099000000000004</v>
      </c>
      <c r="L135" s="327">
        <f t="shared" si="33"/>
        <v>35.15</v>
      </c>
      <c r="M135" s="273"/>
      <c r="N135" s="193"/>
      <c r="O135" s="193" t="e">
        <f t="shared" si="15"/>
        <v>#REF!</v>
      </c>
    </row>
    <row r="136" spans="1:19" ht="15.75" thickBot="1">
      <c r="A136" s="337"/>
      <c r="B136" s="338"/>
      <c r="C136" s="225"/>
      <c r="D136" s="149"/>
      <c r="E136" s="149"/>
      <c r="F136" s="338"/>
      <c r="G136" s="149"/>
      <c r="H136" s="149"/>
      <c r="I136" s="149"/>
      <c r="J136" s="149"/>
      <c r="K136" s="149"/>
      <c r="L136" s="238"/>
      <c r="M136" s="200"/>
      <c r="N136" s="193"/>
      <c r="O136" s="193" t="e">
        <f t="shared" si="15"/>
        <v>#REF!</v>
      </c>
    </row>
    <row r="137" spans="1:19" ht="19.5" thickBot="1">
      <c r="A137" s="1697" t="s">
        <v>115</v>
      </c>
      <c r="B137" s="1698"/>
      <c r="C137" s="1699"/>
      <c r="D137" s="270"/>
      <c r="E137" s="335"/>
      <c r="F137" s="336"/>
      <c r="G137" s="322" t="e">
        <f t="shared" ref="G137:L137" si="34">G154</f>
        <v>#REF!</v>
      </c>
      <c r="H137" s="322">
        <f t="shared" si="34"/>
        <v>505.25151740000001</v>
      </c>
      <c r="I137" s="322" t="e">
        <f t="shared" si="34"/>
        <v>#REF!</v>
      </c>
      <c r="J137" s="322">
        <f t="shared" si="34"/>
        <v>78.724299999999999</v>
      </c>
      <c r="K137" s="322">
        <f t="shared" si="34"/>
        <v>14.856000000000002</v>
      </c>
      <c r="L137" s="323">
        <f t="shared" si="34"/>
        <v>21.484000000000002</v>
      </c>
      <c r="M137" s="273"/>
      <c r="N137" s="193"/>
      <c r="O137" s="193" t="e">
        <f t="shared" ref="O137:O201" si="35">IF(B137=$B$18,1,0)</f>
        <v>#REF!</v>
      </c>
    </row>
    <row r="138" spans="1:19" ht="18.75">
      <c r="A138" s="1693" t="e">
        <f>#REF!</f>
        <v>#REF!</v>
      </c>
      <c r="B138" s="1694"/>
      <c r="C138" s="1694"/>
      <c r="D138" s="587"/>
      <c r="E138" s="639"/>
      <c r="F138" s="640"/>
      <c r="G138" s="590"/>
      <c r="H138" s="590"/>
      <c r="I138" s="590"/>
      <c r="J138" s="590"/>
      <c r="K138" s="590"/>
      <c r="L138" s="591"/>
      <c r="M138" s="607"/>
      <c r="N138" s="193"/>
      <c r="O138" s="193" t="e">
        <f t="shared" si="35"/>
        <v>#REF!</v>
      </c>
    </row>
    <row r="139" spans="1:19" ht="75">
      <c r="A139" s="249">
        <v>56</v>
      </c>
      <c r="B139" s="18">
        <v>6014</v>
      </c>
      <c r="C139" s="19" t="s">
        <v>211</v>
      </c>
      <c r="D139" s="594" t="s">
        <v>115</v>
      </c>
      <c r="E139" s="596">
        <f>281105000/1000000</f>
        <v>281.10500000000002</v>
      </c>
      <c r="F139" s="80" t="s">
        <v>278</v>
      </c>
      <c r="G139" s="595" t="e">
        <f>E139*VLOOKUP(F139,#REF!,4,FALSE)</f>
        <v>#REF!</v>
      </c>
      <c r="H139" s="596">
        <v>276.92545999999999</v>
      </c>
      <c r="I139" s="595">
        <v>4.1795400000000003</v>
      </c>
      <c r="J139" s="595">
        <v>0</v>
      </c>
      <c r="K139" s="595">
        <v>0</v>
      </c>
      <c r="L139" s="596">
        <v>0</v>
      </c>
      <c r="M139" s="597" t="s">
        <v>152</v>
      </c>
      <c r="N139" s="193" t="s">
        <v>126</v>
      </c>
      <c r="O139" s="193" t="e">
        <f t="shared" si="35"/>
        <v>#REF!</v>
      </c>
      <c r="P139" s="5">
        <v>1</v>
      </c>
      <c r="Q139" s="5">
        <v>0</v>
      </c>
    </row>
    <row r="140" spans="1:19" ht="75">
      <c r="A140" s="249">
        <v>57</v>
      </c>
      <c r="B140" s="80" t="s">
        <v>212</v>
      </c>
      <c r="C140" s="19" t="s">
        <v>404</v>
      </c>
      <c r="D140" s="594" t="s">
        <v>115</v>
      </c>
      <c r="E140" s="641">
        <f>49000000/1000000</f>
        <v>49</v>
      </c>
      <c r="F140" s="80" t="s">
        <v>278</v>
      </c>
      <c r="G140" s="595" t="e">
        <f>E140*VLOOKUP(F140,#REF!,4,FALSE)</f>
        <v>#REF!</v>
      </c>
      <c r="H140" s="596">
        <v>46.421100000000003</v>
      </c>
      <c r="I140" s="595">
        <v>0</v>
      </c>
      <c r="J140" s="595">
        <v>2.5789</v>
      </c>
      <c r="K140" s="596">
        <v>0</v>
      </c>
      <c r="L140" s="596">
        <v>0</v>
      </c>
      <c r="M140" s="597" t="s">
        <v>152</v>
      </c>
      <c r="N140" s="193" t="s">
        <v>126</v>
      </c>
      <c r="O140" s="193" t="e">
        <f t="shared" si="35"/>
        <v>#REF!</v>
      </c>
      <c r="P140" s="5">
        <v>1</v>
      </c>
      <c r="Q140" s="5">
        <v>0</v>
      </c>
      <c r="S140" s="523">
        <f>L140+K140+J140+I140+H140</f>
        <v>49</v>
      </c>
    </row>
    <row r="141" spans="1:19" s="534" customFormat="1" ht="75">
      <c r="A141" s="537">
        <v>58</v>
      </c>
      <c r="B141" s="544" t="s">
        <v>214</v>
      </c>
      <c r="C141" s="545" t="s">
        <v>405</v>
      </c>
      <c r="D141" s="565" t="s">
        <v>115</v>
      </c>
      <c r="E141" s="543">
        <f>143925000/1000000</f>
        <v>143.92500000000001</v>
      </c>
      <c r="F141" s="609" t="s">
        <v>278</v>
      </c>
      <c r="G141" s="540" t="e">
        <f>E141*VLOOKUP(F141,#REF!,4,FALSE)</f>
        <v>#REF!</v>
      </c>
      <c r="H141" s="543">
        <v>123.624</v>
      </c>
      <c r="I141" s="540" t="e">
        <f>G141-H141-J141-K141</f>
        <v>#REF!</v>
      </c>
      <c r="J141" s="540">
        <v>17.100999999999999</v>
      </c>
      <c r="K141" s="543">
        <v>3.2</v>
      </c>
      <c r="L141" s="543">
        <v>0</v>
      </c>
      <c r="M141" s="593" t="s">
        <v>152</v>
      </c>
      <c r="N141" s="533" t="s">
        <v>126</v>
      </c>
      <c r="O141" s="533" t="e">
        <f t="shared" si="35"/>
        <v>#REF!</v>
      </c>
      <c r="P141" s="534">
        <v>1</v>
      </c>
      <c r="Q141" s="534">
        <v>0</v>
      </c>
      <c r="S141" s="550" t="e">
        <f>L141+K141+J141+I141+H141</f>
        <v>#REF!</v>
      </c>
    </row>
    <row r="142" spans="1:19" ht="75">
      <c r="A142" s="249">
        <v>59</v>
      </c>
      <c r="B142" s="33" t="s">
        <v>216</v>
      </c>
      <c r="C142" s="19" t="s">
        <v>217</v>
      </c>
      <c r="D142" s="594" t="s">
        <v>115</v>
      </c>
      <c r="E142" s="595">
        <f>35055000/1000000</f>
        <v>35.055</v>
      </c>
      <c r="F142" s="80" t="s">
        <v>278</v>
      </c>
      <c r="G142" s="595" t="e">
        <f>E142*VLOOKUP(F142,#REF!,4,FALSE)</f>
        <v>#REF!</v>
      </c>
      <c r="H142" s="596">
        <v>33.209999400000001</v>
      </c>
      <c r="I142" s="595">
        <v>1.8480000000000001</v>
      </c>
      <c r="J142" s="595">
        <v>0</v>
      </c>
      <c r="K142" s="596">
        <v>0</v>
      </c>
      <c r="L142" s="596">
        <v>0</v>
      </c>
      <c r="M142" s="597" t="s">
        <v>131</v>
      </c>
      <c r="N142" s="193" t="s">
        <v>125</v>
      </c>
      <c r="O142" s="193" t="e">
        <f t="shared" si="35"/>
        <v>#REF!</v>
      </c>
      <c r="P142" s="5">
        <v>1</v>
      </c>
      <c r="Q142" s="5">
        <v>0</v>
      </c>
    </row>
    <row r="143" spans="1:19" ht="75">
      <c r="A143" s="249">
        <v>60</v>
      </c>
      <c r="B143" s="33" t="s">
        <v>218</v>
      </c>
      <c r="C143" s="19" t="s">
        <v>219</v>
      </c>
      <c r="D143" s="594" t="s">
        <v>115</v>
      </c>
      <c r="E143" s="595">
        <f>26463789/1000000</f>
        <v>26.463788999999998</v>
      </c>
      <c r="F143" s="80" t="s">
        <v>278</v>
      </c>
      <c r="G143" s="595" t="e">
        <f>E143*VLOOKUP(F143,#REF!,4,FALSE)</f>
        <v>#REF!</v>
      </c>
      <c r="H143" s="596">
        <v>25.070958000000001</v>
      </c>
      <c r="I143" s="595">
        <v>1.3928309999999999</v>
      </c>
      <c r="J143" s="595">
        <v>0</v>
      </c>
      <c r="K143" s="596">
        <v>0</v>
      </c>
      <c r="L143" s="596">
        <v>0</v>
      </c>
      <c r="M143" s="597" t="s">
        <v>131</v>
      </c>
      <c r="N143" s="193" t="s">
        <v>125</v>
      </c>
      <c r="O143" s="193" t="e">
        <f t="shared" si="35"/>
        <v>#REF!</v>
      </c>
      <c r="P143" s="5">
        <v>1</v>
      </c>
      <c r="Q143" s="5">
        <v>0</v>
      </c>
    </row>
    <row r="144" spans="1:19" ht="75">
      <c r="A144" s="249">
        <v>61</v>
      </c>
      <c r="B144" s="101" t="s">
        <v>220</v>
      </c>
      <c r="C144" s="19" t="s">
        <v>406</v>
      </c>
      <c r="D144" s="594" t="s">
        <v>115</v>
      </c>
      <c r="E144" s="595">
        <v>50.54</v>
      </c>
      <c r="F144" s="80" t="s">
        <v>278</v>
      </c>
      <c r="G144" s="595" t="e">
        <f>E144*VLOOKUP(F144,#REF!,4,FALSE)</f>
        <v>#REF!</v>
      </c>
      <c r="H144" s="596">
        <v>0</v>
      </c>
      <c r="I144" s="595">
        <v>17.715599999999998</v>
      </c>
      <c r="J144" s="595">
        <v>30.164400000000001</v>
      </c>
      <c r="K144" s="596">
        <v>2.66</v>
      </c>
      <c r="L144" s="596">
        <v>0</v>
      </c>
      <c r="M144" s="597" t="s">
        <v>152</v>
      </c>
      <c r="N144" s="193" t="s">
        <v>126</v>
      </c>
      <c r="O144" s="193" t="e">
        <f t="shared" si="35"/>
        <v>#REF!</v>
      </c>
      <c r="P144" s="5">
        <v>1</v>
      </c>
      <c r="Q144" s="5">
        <v>0</v>
      </c>
      <c r="S144" s="523">
        <f>K144+J144+I144</f>
        <v>50.539999999999992</v>
      </c>
    </row>
    <row r="145" spans="1:19">
      <c r="A145" s="249"/>
      <c r="B145" s="101"/>
      <c r="C145" s="19"/>
      <c r="D145" s="594"/>
      <c r="E145" s="595"/>
      <c r="F145" s="80"/>
      <c r="G145" s="595"/>
      <c r="H145" s="596"/>
      <c r="I145" s="595"/>
      <c r="J145" s="595"/>
      <c r="K145" s="596"/>
      <c r="L145" s="596"/>
      <c r="M145" s="597"/>
      <c r="N145" s="193"/>
      <c r="O145" s="193" t="e">
        <f t="shared" si="35"/>
        <v>#REF!</v>
      </c>
    </row>
    <row r="146" spans="1:19">
      <c r="A146" s="1766" t="e">
        <f>#REF!</f>
        <v>#REF!</v>
      </c>
      <c r="B146" s="1767"/>
      <c r="C146" s="1767"/>
      <c r="D146" s="594"/>
      <c r="E146" s="595"/>
      <c r="F146" s="80"/>
      <c r="G146" s="595" t="e">
        <f t="shared" ref="G146:L146" si="36">SUM(G139:G145)</f>
        <v>#REF!</v>
      </c>
      <c r="H146" s="595">
        <f t="shared" si="36"/>
        <v>505.25151740000001</v>
      </c>
      <c r="I146" s="595" t="e">
        <f t="shared" si="36"/>
        <v>#REF!</v>
      </c>
      <c r="J146" s="595">
        <f t="shared" si="36"/>
        <v>49.844300000000004</v>
      </c>
      <c r="K146" s="595">
        <f t="shared" si="36"/>
        <v>5.86</v>
      </c>
      <c r="L146" s="596">
        <f t="shared" si="36"/>
        <v>0</v>
      </c>
      <c r="M146" s="597"/>
      <c r="N146" s="193"/>
      <c r="O146" s="193" t="e">
        <f t="shared" si="35"/>
        <v>#REF!</v>
      </c>
    </row>
    <row r="147" spans="1:19">
      <c r="A147" s="1766" t="e">
        <f>#REF!</f>
        <v>#REF!</v>
      </c>
      <c r="B147" s="1767"/>
      <c r="C147" s="1767"/>
      <c r="D147" s="594"/>
      <c r="E147" s="595"/>
      <c r="F147" s="80"/>
      <c r="G147" s="595"/>
      <c r="H147" s="596"/>
      <c r="I147" s="595"/>
      <c r="J147" s="595"/>
      <c r="K147" s="596"/>
      <c r="L147" s="596"/>
      <c r="M147" s="597"/>
      <c r="N147" s="193"/>
      <c r="O147" s="193" t="e">
        <f t="shared" si="35"/>
        <v>#REF!</v>
      </c>
    </row>
    <row r="148" spans="1:19" ht="60">
      <c r="A148" s="249">
        <v>62</v>
      </c>
      <c r="B148" s="33" t="str">
        <f>B150</f>
        <v>Планируется</v>
      </c>
      <c r="C148" s="19" t="s">
        <v>222</v>
      </c>
      <c r="D148" s="594" t="s">
        <v>115</v>
      </c>
      <c r="E148" s="595">
        <v>41.37</v>
      </c>
      <c r="F148" s="80" t="s">
        <v>278</v>
      </c>
      <c r="G148" s="595" t="e">
        <f>E148*VLOOKUP(F148,#REF!,4,FALSE)</f>
        <v>#REF!</v>
      </c>
      <c r="H148" s="596">
        <v>0</v>
      </c>
      <c r="I148" s="595">
        <v>0</v>
      </c>
      <c r="J148" s="595">
        <v>0</v>
      </c>
      <c r="K148" s="596">
        <f>1876000/1000000</f>
        <v>1.8759999999999999</v>
      </c>
      <c r="L148" s="596">
        <f>9084000/1000000</f>
        <v>9.0839999999999996</v>
      </c>
      <c r="M148" s="597" t="s">
        <v>223</v>
      </c>
      <c r="N148" s="193" t="s">
        <v>126</v>
      </c>
      <c r="O148" s="193" t="e">
        <f t="shared" si="35"/>
        <v>#REF!</v>
      </c>
      <c r="P148" s="5">
        <v>0</v>
      </c>
      <c r="Q148" s="5">
        <v>1</v>
      </c>
    </row>
    <row r="149" spans="1:19" ht="75">
      <c r="A149" s="312">
        <v>63</v>
      </c>
      <c r="B149" s="33" t="str">
        <f>B148</f>
        <v>Планируется</v>
      </c>
      <c r="C149" s="102" t="s">
        <v>224</v>
      </c>
      <c r="D149" s="594" t="s">
        <v>115</v>
      </c>
      <c r="E149" s="642">
        <v>134.71958000000001</v>
      </c>
      <c r="F149" s="80" t="s">
        <v>278</v>
      </c>
      <c r="G149" s="595" t="e">
        <f>E149*VLOOKUP(F149,#REF!,4,FALSE)</f>
        <v>#REF!</v>
      </c>
      <c r="H149" s="612">
        <v>0</v>
      </c>
      <c r="I149" s="611">
        <v>0</v>
      </c>
      <c r="J149" s="611">
        <v>0</v>
      </c>
      <c r="K149" s="612">
        <v>0.6</v>
      </c>
      <c r="L149" s="612">
        <v>2.4</v>
      </c>
      <c r="M149" s="597" t="s">
        <v>131</v>
      </c>
      <c r="N149" s="193" t="s">
        <v>125</v>
      </c>
      <c r="O149" s="193" t="e">
        <f t="shared" si="35"/>
        <v>#REF!</v>
      </c>
      <c r="P149" s="5">
        <v>0</v>
      </c>
      <c r="Q149" s="5">
        <v>1</v>
      </c>
    </row>
    <row r="150" spans="1:19" ht="75">
      <c r="A150" s="249">
        <v>64</v>
      </c>
      <c r="B150" s="33" t="s">
        <v>225</v>
      </c>
      <c r="C150" s="102" t="s">
        <v>407</v>
      </c>
      <c r="D150" s="594" t="s">
        <v>115</v>
      </c>
      <c r="E150" s="611">
        <v>23.166</v>
      </c>
      <c r="F150" s="80" t="s">
        <v>278</v>
      </c>
      <c r="G150" s="595" t="e">
        <f>E150*VLOOKUP(F150,#REF!,4,FALSE)</f>
        <v>#REF!</v>
      </c>
      <c r="H150" s="612">
        <v>0</v>
      </c>
      <c r="I150" s="611">
        <v>0</v>
      </c>
      <c r="J150" s="611">
        <v>0</v>
      </c>
      <c r="K150" s="612">
        <v>5</v>
      </c>
      <c r="L150" s="612">
        <v>10</v>
      </c>
      <c r="M150" s="597" t="s">
        <v>152</v>
      </c>
      <c r="N150" s="193" t="s">
        <v>126</v>
      </c>
      <c r="O150" s="193" t="e">
        <f t="shared" si="35"/>
        <v>#REF!</v>
      </c>
      <c r="P150" s="5">
        <v>0</v>
      </c>
      <c r="Q150" s="5">
        <v>1</v>
      </c>
    </row>
    <row r="151" spans="1:19" ht="75">
      <c r="A151" s="249">
        <v>65</v>
      </c>
      <c r="B151" s="33" t="s">
        <v>225</v>
      </c>
      <c r="C151" s="102" t="s">
        <v>427</v>
      </c>
      <c r="D151" s="594" t="s">
        <v>115</v>
      </c>
      <c r="E151" s="611">
        <v>30.4</v>
      </c>
      <c r="F151" s="80" t="s">
        <v>278</v>
      </c>
      <c r="G151" s="595" t="e">
        <f>E151*VLOOKUP(F151,#REF!,4,FALSE)</f>
        <v>#REF!</v>
      </c>
      <c r="H151" s="612">
        <v>0</v>
      </c>
      <c r="I151" s="611">
        <v>0</v>
      </c>
      <c r="J151" s="611">
        <v>28.88</v>
      </c>
      <c r="K151" s="612">
        <v>1.52</v>
      </c>
      <c r="L151" s="612">
        <v>0</v>
      </c>
      <c r="M151" s="597" t="s">
        <v>131</v>
      </c>
      <c r="N151" s="193" t="s">
        <v>125</v>
      </c>
      <c r="O151" s="193">
        <v>0</v>
      </c>
      <c r="P151" s="5">
        <v>0</v>
      </c>
      <c r="Q151" s="5">
        <v>1</v>
      </c>
      <c r="S151" s="523">
        <f>K151+J151</f>
        <v>30.4</v>
      </c>
    </row>
    <row r="152" spans="1:19">
      <c r="A152" s="249"/>
      <c r="B152" s="33"/>
      <c r="C152" s="102"/>
      <c r="D152" s="594"/>
      <c r="E152" s="611"/>
      <c r="F152" s="80"/>
      <c r="G152" s="595"/>
      <c r="H152" s="612"/>
      <c r="I152" s="611"/>
      <c r="J152" s="611"/>
      <c r="K152" s="612"/>
      <c r="L152" s="612"/>
      <c r="M152" s="597"/>
      <c r="N152" s="193"/>
      <c r="O152" s="193" t="e">
        <f t="shared" si="35"/>
        <v>#REF!</v>
      </c>
    </row>
    <row r="153" spans="1:19" ht="15.75" thickBot="1">
      <c r="A153" s="1770" t="e">
        <f>#REF!</f>
        <v>#REF!</v>
      </c>
      <c r="B153" s="1771"/>
      <c r="C153" s="1771"/>
      <c r="D153" s="603"/>
      <c r="E153" s="643"/>
      <c r="F153" s="644"/>
      <c r="G153" s="638" t="e">
        <f t="shared" ref="G153:L153" si="37">SUM(G148:G152)</f>
        <v>#REF!</v>
      </c>
      <c r="H153" s="638">
        <f t="shared" si="37"/>
        <v>0</v>
      </c>
      <c r="I153" s="638">
        <f t="shared" si="37"/>
        <v>0</v>
      </c>
      <c r="J153" s="638">
        <f t="shared" si="37"/>
        <v>28.88</v>
      </c>
      <c r="K153" s="638">
        <f t="shared" si="37"/>
        <v>8.9960000000000004</v>
      </c>
      <c r="L153" s="645">
        <f t="shared" si="37"/>
        <v>21.484000000000002</v>
      </c>
      <c r="M153" s="606"/>
      <c r="N153" s="193"/>
      <c r="O153" s="193" t="e">
        <f t="shared" si="35"/>
        <v>#REF!</v>
      </c>
    </row>
    <row r="154" spans="1:19" ht="19.5" thickBot="1">
      <c r="A154" s="282"/>
      <c r="B154" s="355" t="e">
        <f>#REF!</f>
        <v>#REF!</v>
      </c>
      <c r="C154" s="283" t="str">
        <f>A137</f>
        <v>Эксимбанк Китая</v>
      </c>
      <c r="D154" s="284"/>
      <c r="E154" s="285"/>
      <c r="F154" s="286"/>
      <c r="G154" s="285" t="e">
        <f t="shared" ref="G154:L154" si="38">G146+G153</f>
        <v>#REF!</v>
      </c>
      <c r="H154" s="285">
        <f t="shared" si="38"/>
        <v>505.25151740000001</v>
      </c>
      <c r="I154" s="285" t="e">
        <f t="shared" si="38"/>
        <v>#REF!</v>
      </c>
      <c r="J154" s="285">
        <f t="shared" si="38"/>
        <v>78.724299999999999</v>
      </c>
      <c r="K154" s="285">
        <f t="shared" si="38"/>
        <v>14.856000000000002</v>
      </c>
      <c r="L154" s="327">
        <f t="shared" si="38"/>
        <v>21.484000000000002</v>
      </c>
      <c r="M154" s="273"/>
      <c r="N154" s="193"/>
      <c r="O154" s="193" t="e">
        <f t="shared" si="35"/>
        <v>#REF!</v>
      </c>
    </row>
    <row r="155" spans="1:19" ht="15.75" thickBot="1">
      <c r="A155" s="305"/>
      <c r="B155" s="108"/>
      <c r="C155" s="28"/>
      <c r="D155" s="29"/>
      <c r="E155" s="109"/>
      <c r="F155" s="74"/>
      <c r="G155" s="30"/>
      <c r="H155" s="75"/>
      <c r="I155" s="30"/>
      <c r="J155" s="30"/>
      <c r="K155" s="75"/>
      <c r="L155" s="75"/>
      <c r="M155" s="200"/>
      <c r="N155" s="193"/>
      <c r="O155" s="193" t="e">
        <f t="shared" si="35"/>
        <v>#REF!</v>
      </c>
    </row>
    <row r="156" spans="1:19" ht="19.5" thickBot="1">
      <c r="A156" s="1697" t="s">
        <v>116</v>
      </c>
      <c r="B156" s="1698"/>
      <c r="C156" s="1699"/>
      <c r="D156" s="270"/>
      <c r="E156" s="326"/>
      <c r="F156" s="341"/>
      <c r="G156" s="322" t="e">
        <f t="shared" ref="G156:L156" si="39">G165</f>
        <v>#REF!</v>
      </c>
      <c r="H156" s="322">
        <f t="shared" si="39"/>
        <v>4.1430280000000002</v>
      </c>
      <c r="I156" s="322">
        <f t="shared" si="39"/>
        <v>2.4</v>
      </c>
      <c r="J156" s="322">
        <f t="shared" si="39"/>
        <v>10.6624</v>
      </c>
      <c r="K156" s="322">
        <f t="shared" si="39"/>
        <v>7.4432080000000003</v>
      </c>
      <c r="L156" s="323">
        <f t="shared" si="39"/>
        <v>0</v>
      </c>
      <c r="M156" s="273"/>
      <c r="N156" s="193"/>
      <c r="O156" s="193" t="e">
        <f t="shared" si="35"/>
        <v>#REF!</v>
      </c>
    </row>
    <row r="157" spans="1:19" ht="18.75">
      <c r="A157" s="1774" t="e">
        <f>#REF!</f>
        <v>#REF!</v>
      </c>
      <c r="B157" s="1775"/>
      <c r="C157" s="1775"/>
      <c r="D157" s="587"/>
      <c r="E157" s="639"/>
      <c r="F157" s="646"/>
      <c r="G157" s="590"/>
      <c r="H157" s="590"/>
      <c r="I157" s="590"/>
      <c r="J157" s="590"/>
      <c r="K157" s="590"/>
      <c r="L157" s="591"/>
      <c r="M157" s="607"/>
      <c r="N157" s="193"/>
      <c r="O157" s="193" t="e">
        <f t="shared" si="35"/>
        <v>#REF!</v>
      </c>
    </row>
    <row r="158" spans="1:19" ht="45">
      <c r="A158" s="249">
        <v>65</v>
      </c>
      <c r="B158" s="33" t="s">
        <v>227</v>
      </c>
      <c r="C158" s="19" t="s">
        <v>228</v>
      </c>
      <c r="D158" s="594" t="s">
        <v>116</v>
      </c>
      <c r="E158" s="641">
        <v>20</v>
      </c>
      <c r="F158" s="80" t="s">
        <v>195</v>
      </c>
      <c r="G158" s="595" t="e">
        <f>E158*VLOOKUP(F158,#REF!,4,FALSE)</f>
        <v>#REF!</v>
      </c>
      <c r="H158" s="596">
        <f>4143028/1000000</f>
        <v>4.1430280000000002</v>
      </c>
      <c r="I158" s="595">
        <v>2.4</v>
      </c>
      <c r="J158" s="595">
        <v>10.6624</v>
      </c>
      <c r="K158" s="595">
        <f>7443208/1000000</f>
        <v>7.4432080000000003</v>
      </c>
      <c r="L158" s="596">
        <v>0</v>
      </c>
      <c r="M158" s="597" t="s">
        <v>229</v>
      </c>
      <c r="N158" s="193" t="s">
        <v>126</v>
      </c>
      <c r="O158" s="193" t="e">
        <f t="shared" si="35"/>
        <v>#REF!</v>
      </c>
      <c r="P158" s="5">
        <v>1</v>
      </c>
      <c r="Q158" s="5">
        <v>0</v>
      </c>
    </row>
    <row r="159" spans="1:19">
      <c r="A159" s="601"/>
      <c r="B159" s="594"/>
      <c r="C159" s="594"/>
      <c r="D159" s="594"/>
      <c r="E159" s="594"/>
      <c r="F159" s="594"/>
      <c r="G159" s="594"/>
      <c r="H159" s="594"/>
      <c r="I159" s="594"/>
      <c r="J159" s="594"/>
      <c r="K159" s="594"/>
      <c r="L159" s="602"/>
      <c r="M159" s="597"/>
      <c r="N159" s="193"/>
      <c r="O159" s="193" t="e">
        <f t="shared" si="35"/>
        <v>#REF!</v>
      </c>
    </row>
    <row r="160" spans="1:19">
      <c r="A160" s="1766" t="e">
        <f>#REF!</f>
        <v>#REF!</v>
      </c>
      <c r="B160" s="1767"/>
      <c r="C160" s="1767"/>
      <c r="D160" s="594"/>
      <c r="E160" s="595"/>
      <c r="F160" s="594"/>
      <c r="G160" s="595" t="e">
        <f t="shared" ref="G160:L160" si="40">SUM(G158:G159)</f>
        <v>#REF!</v>
      </c>
      <c r="H160" s="595">
        <f t="shared" si="40"/>
        <v>4.1430280000000002</v>
      </c>
      <c r="I160" s="595">
        <f t="shared" si="40"/>
        <v>2.4</v>
      </c>
      <c r="J160" s="595">
        <f t="shared" si="40"/>
        <v>10.6624</v>
      </c>
      <c r="K160" s="595">
        <f t="shared" si="40"/>
        <v>7.4432080000000003</v>
      </c>
      <c r="L160" s="596">
        <f t="shared" si="40"/>
        <v>0</v>
      </c>
      <c r="M160" s="597"/>
      <c r="N160" s="193"/>
      <c r="O160" s="193" t="e">
        <f t="shared" si="35"/>
        <v>#REF!</v>
      </c>
    </row>
    <row r="161" spans="1:19">
      <c r="A161" s="1768" t="e">
        <f>#REF!</f>
        <v>#REF!</v>
      </c>
      <c r="B161" s="1769"/>
      <c r="C161" s="1769"/>
      <c r="D161" s="594"/>
      <c r="E161" s="595"/>
      <c r="F161" s="594"/>
      <c r="G161" s="595"/>
      <c r="H161" s="595"/>
      <c r="I161" s="595"/>
      <c r="J161" s="595"/>
      <c r="K161" s="595"/>
      <c r="L161" s="596"/>
      <c r="M161" s="597"/>
      <c r="N161" s="193"/>
      <c r="O161" s="193" t="e">
        <f t="shared" si="35"/>
        <v>#REF!</v>
      </c>
    </row>
    <row r="162" spans="1:19" ht="30">
      <c r="A162" s="249"/>
      <c r="B162" s="33"/>
      <c r="C162" s="19"/>
      <c r="D162" s="594" t="s">
        <v>283</v>
      </c>
      <c r="E162" s="595"/>
      <c r="F162" s="80" t="s">
        <v>282</v>
      </c>
      <c r="G162" s="595"/>
      <c r="H162" s="595"/>
      <c r="I162" s="595"/>
      <c r="J162" s="595"/>
      <c r="K162" s="595"/>
      <c r="L162" s="596"/>
      <c r="M162" s="597" t="s">
        <v>285</v>
      </c>
      <c r="N162" s="193"/>
      <c r="O162" s="193" t="e">
        <f t="shared" si="35"/>
        <v>#REF!</v>
      </c>
    </row>
    <row r="163" spans="1:19">
      <c r="A163" s="249"/>
      <c r="B163" s="33"/>
      <c r="C163" s="19"/>
      <c r="D163" s="594"/>
      <c r="E163" s="595"/>
      <c r="F163" s="18"/>
      <c r="G163" s="595"/>
      <c r="H163" s="595"/>
      <c r="I163" s="595"/>
      <c r="J163" s="595"/>
      <c r="K163" s="595"/>
      <c r="L163" s="596"/>
      <c r="M163" s="597"/>
      <c r="N163" s="193"/>
      <c r="O163" s="193" t="e">
        <f t="shared" si="35"/>
        <v>#REF!</v>
      </c>
    </row>
    <row r="164" spans="1:19" ht="15.75" thickBot="1">
      <c r="A164" s="1770" t="e">
        <f>#REF!</f>
        <v>#REF!</v>
      </c>
      <c r="B164" s="1771"/>
      <c r="C164" s="1771"/>
      <c r="D164" s="603"/>
      <c r="E164" s="604"/>
      <c r="F164" s="603"/>
      <c r="G164" s="604">
        <f t="shared" ref="G164:L164" si="41">SUM(G162:G163)</f>
        <v>0</v>
      </c>
      <c r="H164" s="604">
        <f t="shared" si="41"/>
        <v>0</v>
      </c>
      <c r="I164" s="604">
        <f t="shared" si="41"/>
        <v>0</v>
      </c>
      <c r="J164" s="604">
        <f t="shared" si="41"/>
        <v>0</v>
      </c>
      <c r="K164" s="604">
        <f t="shared" si="41"/>
        <v>0</v>
      </c>
      <c r="L164" s="605">
        <f t="shared" si="41"/>
        <v>0</v>
      </c>
      <c r="M164" s="606"/>
      <c r="N164" s="193"/>
      <c r="O164" s="193" t="e">
        <f t="shared" si="35"/>
        <v>#REF!</v>
      </c>
    </row>
    <row r="165" spans="1:19" ht="19.5" thickBot="1">
      <c r="A165" s="282"/>
      <c r="B165" s="355" t="e">
        <f>#REF!</f>
        <v>#REF!</v>
      </c>
      <c r="C165" s="342" t="str">
        <f>A156</f>
        <v>Франция Банк "Натиксис"</v>
      </c>
      <c r="D165" s="343"/>
      <c r="E165" s="344"/>
      <c r="F165" s="345"/>
      <c r="G165" s="285" t="e">
        <f t="shared" ref="G165:L165" si="42">G160+G164</f>
        <v>#REF!</v>
      </c>
      <c r="H165" s="285">
        <f t="shared" si="42"/>
        <v>4.1430280000000002</v>
      </c>
      <c r="I165" s="285">
        <f t="shared" si="42"/>
        <v>2.4</v>
      </c>
      <c r="J165" s="285">
        <f t="shared" si="42"/>
        <v>10.6624</v>
      </c>
      <c r="K165" s="285">
        <f t="shared" si="42"/>
        <v>7.4432080000000003</v>
      </c>
      <c r="L165" s="327">
        <f t="shared" si="42"/>
        <v>0</v>
      </c>
      <c r="M165" s="273"/>
      <c r="N165" s="193"/>
      <c r="O165" s="193" t="e">
        <f t="shared" si="35"/>
        <v>#REF!</v>
      </c>
    </row>
    <row r="166" spans="1:19" ht="15.75" thickBot="1">
      <c r="A166" s="111"/>
      <c r="B166" s="108"/>
      <c r="C166" s="28"/>
      <c r="D166" s="40"/>
      <c r="E166" s="109"/>
      <c r="F166" s="74"/>
      <c r="G166" s="30"/>
      <c r="H166" s="75"/>
      <c r="I166" s="30"/>
      <c r="J166" s="30"/>
      <c r="K166" s="75"/>
      <c r="L166" s="75"/>
      <c r="M166" s="200"/>
      <c r="N166" s="193"/>
      <c r="O166" s="193" t="e">
        <f t="shared" si="35"/>
        <v>#REF!</v>
      </c>
    </row>
    <row r="167" spans="1:19" ht="19.5" thickBot="1">
      <c r="A167" s="1697" t="s">
        <v>117</v>
      </c>
      <c r="B167" s="1698"/>
      <c r="C167" s="1699"/>
      <c r="D167" s="270"/>
      <c r="E167" s="346"/>
      <c r="F167" s="847"/>
      <c r="G167" s="322" t="e">
        <f t="shared" ref="G167:L167" si="43">G176</f>
        <v>#REF!</v>
      </c>
      <c r="H167" s="322">
        <f t="shared" si="43"/>
        <v>12.899270570000001</v>
      </c>
      <c r="I167" s="322">
        <f t="shared" si="43"/>
        <v>5.73</v>
      </c>
      <c r="J167" s="322">
        <f t="shared" si="43"/>
        <v>3.548</v>
      </c>
      <c r="K167" s="322">
        <f t="shared" si="43"/>
        <v>0</v>
      </c>
      <c r="L167" s="323">
        <f t="shared" si="43"/>
        <v>0</v>
      </c>
      <c r="M167" s="273"/>
      <c r="N167" s="193"/>
      <c r="O167" s="193" t="e">
        <f t="shared" si="35"/>
        <v>#REF!</v>
      </c>
    </row>
    <row r="168" spans="1:19" ht="18.75">
      <c r="A168" s="647"/>
      <c r="B168" s="1694" t="e">
        <f>#REF!</f>
        <v>#REF!</v>
      </c>
      <c r="C168" s="1694"/>
      <c r="D168" s="587"/>
      <c r="E168" s="648"/>
      <c r="F168" s="649"/>
      <c r="G168" s="590"/>
      <c r="H168" s="590"/>
      <c r="I168" s="590"/>
      <c r="J168" s="590"/>
      <c r="K168" s="590"/>
      <c r="L168" s="591"/>
      <c r="M168" s="607"/>
      <c r="N168" s="193"/>
      <c r="O168" s="193" t="e">
        <f t="shared" si="35"/>
        <v>#REF!</v>
      </c>
    </row>
    <row r="169" spans="1:19" s="534" customFormat="1" ht="75">
      <c r="A169" s="537">
        <v>66</v>
      </c>
      <c r="B169" s="650" t="s">
        <v>230</v>
      </c>
      <c r="C169" s="545" t="s">
        <v>231</v>
      </c>
      <c r="D169" s="565" t="s">
        <v>117</v>
      </c>
      <c r="E169" s="651">
        <v>18</v>
      </c>
      <c r="F169" s="609" t="s">
        <v>195</v>
      </c>
      <c r="G169" s="540" t="e">
        <f>E169*VLOOKUP(F169,#REF!,4,FALSE)</f>
        <v>#REF!</v>
      </c>
      <c r="H169" s="543">
        <v>12.899270570000001</v>
      </c>
      <c r="I169" s="540">
        <v>5.73</v>
      </c>
      <c r="J169" s="540">
        <v>3.548</v>
      </c>
      <c r="K169" s="543">
        <v>0</v>
      </c>
      <c r="L169" s="543">
        <v>0</v>
      </c>
      <c r="M169" s="593" t="s">
        <v>131</v>
      </c>
      <c r="N169" s="533" t="s">
        <v>125</v>
      </c>
      <c r="O169" s="533" t="e">
        <f t="shared" si="35"/>
        <v>#REF!</v>
      </c>
      <c r="P169" s="534">
        <v>1</v>
      </c>
      <c r="Q169" s="534">
        <v>0</v>
      </c>
      <c r="S169" s="535">
        <f>J169+I169+H169</f>
        <v>22.177270570000001</v>
      </c>
    </row>
    <row r="170" spans="1:19">
      <c r="A170" s="249"/>
      <c r="B170" s="652"/>
      <c r="C170" s="19"/>
      <c r="D170" s="594"/>
      <c r="E170" s="641"/>
      <c r="F170" s="80"/>
      <c r="G170" s="595"/>
      <c r="H170" s="596"/>
      <c r="I170" s="595"/>
      <c r="J170" s="595"/>
      <c r="K170" s="596"/>
      <c r="L170" s="596"/>
      <c r="M170" s="597"/>
      <c r="N170" s="193"/>
      <c r="O170" s="193" t="e">
        <f t="shared" si="35"/>
        <v>#REF!</v>
      </c>
    </row>
    <row r="171" spans="1:19">
      <c r="A171" s="1766" t="e">
        <f>#REF!</f>
        <v>#REF!</v>
      </c>
      <c r="B171" s="1767"/>
      <c r="C171" s="1767"/>
      <c r="D171" s="594"/>
      <c r="E171" s="595"/>
      <c r="F171" s="594"/>
      <c r="G171" s="595" t="e">
        <f t="shared" ref="G171:L171" si="44">SUM(G169:G170)</f>
        <v>#REF!</v>
      </c>
      <c r="H171" s="595">
        <f t="shared" si="44"/>
        <v>12.899270570000001</v>
      </c>
      <c r="I171" s="595">
        <f t="shared" si="44"/>
        <v>5.73</v>
      </c>
      <c r="J171" s="595">
        <f t="shared" si="44"/>
        <v>3.548</v>
      </c>
      <c r="K171" s="595">
        <f t="shared" si="44"/>
        <v>0</v>
      </c>
      <c r="L171" s="596">
        <f t="shared" si="44"/>
        <v>0</v>
      </c>
      <c r="M171" s="597"/>
      <c r="N171" s="193"/>
      <c r="O171" s="193" t="e">
        <f t="shared" si="35"/>
        <v>#REF!</v>
      </c>
    </row>
    <row r="172" spans="1:19">
      <c r="A172" s="1768" t="e">
        <f>#REF!</f>
        <v>#REF!</v>
      </c>
      <c r="B172" s="1769"/>
      <c r="C172" s="1769"/>
      <c r="D172" s="594"/>
      <c r="E172" s="595"/>
      <c r="F172" s="594"/>
      <c r="G172" s="595"/>
      <c r="H172" s="595"/>
      <c r="I172" s="595"/>
      <c r="J172" s="595"/>
      <c r="K172" s="595"/>
      <c r="L172" s="596"/>
      <c r="M172" s="597"/>
      <c r="N172" s="193"/>
      <c r="O172" s="193" t="e">
        <f t="shared" si="35"/>
        <v>#REF!</v>
      </c>
    </row>
    <row r="173" spans="1:19" ht="30">
      <c r="A173" s="249"/>
      <c r="B173" s="33"/>
      <c r="C173" s="19"/>
      <c r="D173" s="594" t="s">
        <v>283</v>
      </c>
      <c r="E173" s="595"/>
      <c r="F173" s="80" t="s">
        <v>282</v>
      </c>
      <c r="G173" s="595"/>
      <c r="H173" s="595"/>
      <c r="I173" s="595"/>
      <c r="J173" s="595"/>
      <c r="K173" s="595"/>
      <c r="L173" s="596"/>
      <c r="M173" s="597" t="s">
        <v>285</v>
      </c>
      <c r="N173" s="193"/>
      <c r="O173" s="193" t="e">
        <f t="shared" si="35"/>
        <v>#REF!</v>
      </c>
    </row>
    <row r="174" spans="1:19">
      <c r="A174" s="249"/>
      <c r="B174" s="33"/>
      <c r="C174" s="19"/>
      <c r="D174" s="594"/>
      <c r="E174" s="595"/>
      <c r="F174" s="18"/>
      <c r="G174" s="595"/>
      <c r="H174" s="595"/>
      <c r="I174" s="595"/>
      <c r="J174" s="595"/>
      <c r="K174" s="595"/>
      <c r="L174" s="596"/>
      <c r="M174" s="597"/>
      <c r="N174" s="193"/>
      <c r="O174" s="193" t="e">
        <f t="shared" si="35"/>
        <v>#REF!</v>
      </c>
    </row>
    <row r="175" spans="1:19" ht="15.75" thickBot="1">
      <c r="A175" s="1770" t="e">
        <f>#REF!</f>
        <v>#REF!</v>
      </c>
      <c r="B175" s="1771"/>
      <c r="C175" s="1771"/>
      <c r="D175" s="603"/>
      <c r="E175" s="604"/>
      <c r="F175" s="603"/>
      <c r="G175" s="604">
        <f t="shared" ref="G175:L175" si="45">SUM(G173:G174)</f>
        <v>0</v>
      </c>
      <c r="H175" s="604">
        <f t="shared" si="45"/>
        <v>0</v>
      </c>
      <c r="I175" s="604">
        <f t="shared" si="45"/>
        <v>0</v>
      </c>
      <c r="J175" s="604">
        <f t="shared" si="45"/>
        <v>0</v>
      </c>
      <c r="K175" s="604">
        <f t="shared" si="45"/>
        <v>0</v>
      </c>
      <c r="L175" s="605">
        <f t="shared" si="45"/>
        <v>0</v>
      </c>
      <c r="M175" s="606"/>
      <c r="N175" s="193"/>
      <c r="O175" s="193" t="e">
        <f t="shared" si="35"/>
        <v>#REF!</v>
      </c>
    </row>
    <row r="176" spans="1:19" ht="29.25" thickBot="1">
      <c r="A176" s="347"/>
      <c r="B176" s="355" t="e">
        <f>#REF!</f>
        <v>#REF!</v>
      </c>
      <c r="C176" s="349" t="str">
        <f>A167</f>
        <v>Германия Немецкий Банк KFW</v>
      </c>
      <c r="D176" s="348"/>
      <c r="E176" s="344"/>
      <c r="F176" s="345"/>
      <c r="G176" s="285" t="e">
        <f t="shared" ref="G176:L176" si="46">G171+G175</f>
        <v>#REF!</v>
      </c>
      <c r="H176" s="285">
        <f t="shared" si="46"/>
        <v>12.899270570000001</v>
      </c>
      <c r="I176" s="285">
        <f t="shared" si="46"/>
        <v>5.73</v>
      </c>
      <c r="J176" s="285">
        <f t="shared" si="46"/>
        <v>3.548</v>
      </c>
      <c r="K176" s="285">
        <f t="shared" si="46"/>
        <v>0</v>
      </c>
      <c r="L176" s="327">
        <f t="shared" si="46"/>
        <v>0</v>
      </c>
      <c r="M176" s="273"/>
      <c r="N176" s="193"/>
      <c r="O176" s="193" t="e">
        <f t="shared" si="35"/>
        <v>#REF!</v>
      </c>
    </row>
    <row r="177" spans="1:17" ht="15.75" thickBot="1">
      <c r="A177" s="111"/>
      <c r="B177" s="108"/>
      <c r="C177" s="28"/>
      <c r="D177" s="40"/>
      <c r="E177" s="109"/>
      <c r="F177" s="74"/>
      <c r="G177" s="30"/>
      <c r="H177" s="75"/>
      <c r="I177" s="30"/>
      <c r="J177" s="30"/>
      <c r="K177" s="75"/>
      <c r="L177" s="75"/>
      <c r="M177" s="200"/>
      <c r="N177" s="193"/>
      <c r="O177" s="193" t="e">
        <f t="shared" si="35"/>
        <v>#REF!</v>
      </c>
    </row>
    <row r="178" spans="1:17" ht="19.5" thickBot="1">
      <c r="A178" s="1697" t="s">
        <v>118</v>
      </c>
      <c r="B178" s="1698"/>
      <c r="C178" s="1699"/>
      <c r="D178" s="270"/>
      <c r="E178" s="270"/>
      <c r="F178" s="270"/>
      <c r="G178" s="322" t="e">
        <f t="shared" ref="G178:L178" si="47">G188</f>
        <v>#REF!</v>
      </c>
      <c r="H178" s="322">
        <f t="shared" si="47"/>
        <v>0</v>
      </c>
      <c r="I178" s="322">
        <f t="shared" si="47"/>
        <v>0</v>
      </c>
      <c r="J178" s="322">
        <f t="shared" si="47"/>
        <v>3</v>
      </c>
      <c r="K178" s="322">
        <f t="shared" si="47"/>
        <v>10</v>
      </c>
      <c r="L178" s="323">
        <f t="shared" si="47"/>
        <v>10.14</v>
      </c>
      <c r="M178" s="273"/>
      <c r="N178" s="193"/>
      <c r="O178" s="193" t="e">
        <f t="shared" si="35"/>
        <v>#REF!</v>
      </c>
    </row>
    <row r="179" spans="1:17">
      <c r="A179" s="1693" t="e">
        <f>#REF!</f>
        <v>#REF!</v>
      </c>
      <c r="B179" s="1694"/>
      <c r="C179" s="1694"/>
      <c r="D179" s="587"/>
      <c r="E179" s="587"/>
      <c r="F179" s="587"/>
      <c r="G179" s="590"/>
      <c r="H179" s="590"/>
      <c r="I179" s="590"/>
      <c r="J179" s="590"/>
      <c r="K179" s="590"/>
      <c r="L179" s="591"/>
      <c r="M179" s="607"/>
      <c r="N179" s="193"/>
      <c r="O179" s="193" t="e">
        <f t="shared" si="35"/>
        <v>#REF!</v>
      </c>
    </row>
    <row r="180" spans="1:17" ht="75">
      <c r="A180" s="249">
        <v>67</v>
      </c>
      <c r="B180" s="33" t="str">
        <f>'[1]by creditors'!$B$109</f>
        <v>0675.</v>
      </c>
      <c r="C180" s="19" t="str">
        <f>C118</f>
        <v xml:space="preserve">Снижение потерь электрической энергии в Сугдской Области </v>
      </c>
      <c r="D180" s="594" t="s">
        <v>118</v>
      </c>
      <c r="E180" s="602">
        <v>10.1416</v>
      </c>
      <c r="F180" s="80" t="s">
        <v>278</v>
      </c>
      <c r="G180" s="595" t="e">
        <f>E180*VLOOKUP(F180,#REF!,4,FALSE)</f>
        <v>#REF!</v>
      </c>
      <c r="H180" s="596">
        <v>0</v>
      </c>
      <c r="I180" s="595">
        <v>0</v>
      </c>
      <c r="J180" s="595">
        <f>'[1]by creditors'!$J$109</f>
        <v>3</v>
      </c>
      <c r="K180" s="596">
        <v>4</v>
      </c>
      <c r="L180" s="621">
        <v>3.14</v>
      </c>
      <c r="M180" s="653" t="s">
        <v>131</v>
      </c>
      <c r="N180" s="193" t="s">
        <v>125</v>
      </c>
      <c r="O180" s="193" t="e">
        <f t="shared" si="35"/>
        <v>#REF!</v>
      </c>
      <c r="P180" s="5">
        <v>1</v>
      </c>
      <c r="Q180" s="5">
        <v>0</v>
      </c>
    </row>
    <row r="181" spans="1:17">
      <c r="A181" s="249"/>
      <c r="B181" s="33"/>
      <c r="C181" s="19"/>
      <c r="D181" s="594"/>
      <c r="E181" s="602"/>
      <c r="F181" s="80"/>
      <c r="G181" s="595"/>
      <c r="H181" s="596"/>
      <c r="I181" s="595"/>
      <c r="J181" s="595"/>
      <c r="K181" s="596"/>
      <c r="L181" s="596"/>
      <c r="M181" s="653"/>
      <c r="N181" s="193"/>
      <c r="O181" s="193" t="e">
        <f t="shared" si="35"/>
        <v>#REF!</v>
      </c>
    </row>
    <row r="182" spans="1:17">
      <c r="A182" s="1778" t="e">
        <f>#REF!</f>
        <v>#REF!</v>
      </c>
      <c r="B182" s="1779"/>
      <c r="C182" s="1779"/>
      <c r="D182" s="594"/>
      <c r="E182" s="602"/>
      <c r="F182" s="80"/>
      <c r="G182" s="595" t="e">
        <f t="shared" ref="G182:L182" si="48">SUM(G180:G181)</f>
        <v>#REF!</v>
      </c>
      <c r="H182" s="595">
        <f t="shared" si="48"/>
        <v>0</v>
      </c>
      <c r="I182" s="595">
        <f t="shared" si="48"/>
        <v>0</v>
      </c>
      <c r="J182" s="595">
        <f t="shared" si="48"/>
        <v>3</v>
      </c>
      <c r="K182" s="595">
        <f t="shared" si="48"/>
        <v>4</v>
      </c>
      <c r="L182" s="596">
        <f t="shared" si="48"/>
        <v>3.14</v>
      </c>
      <c r="M182" s="653"/>
      <c r="N182" s="193"/>
      <c r="O182" s="193" t="e">
        <f t="shared" si="35"/>
        <v>#REF!</v>
      </c>
    </row>
    <row r="183" spans="1:17">
      <c r="A183" s="1778" t="e">
        <f>#REF!</f>
        <v>#REF!</v>
      </c>
      <c r="B183" s="1779"/>
      <c r="C183" s="1779"/>
      <c r="D183" s="594"/>
      <c r="E183" s="33"/>
      <c r="F183" s="80"/>
      <c r="G183" s="595"/>
      <c r="H183" s="596"/>
      <c r="I183" s="595"/>
      <c r="J183" s="595"/>
      <c r="K183" s="596"/>
      <c r="L183" s="596"/>
      <c r="M183" s="653"/>
      <c r="N183" s="193"/>
      <c r="O183" s="193" t="e">
        <f t="shared" si="35"/>
        <v>#REF!</v>
      </c>
    </row>
    <row r="184" spans="1:17" ht="60">
      <c r="A184" s="249">
        <v>68</v>
      </c>
      <c r="B184" s="33"/>
      <c r="C184" s="33" t="s">
        <v>203</v>
      </c>
      <c r="D184" s="594" t="s">
        <v>118</v>
      </c>
      <c r="E184" s="602">
        <v>20</v>
      </c>
      <c r="F184" s="80" t="s">
        <v>278</v>
      </c>
      <c r="G184" s="595" t="e">
        <f>E184*VLOOKUP(F184,#REF!,4,FALSE)</f>
        <v>#REF!</v>
      </c>
      <c r="H184" s="596">
        <v>0</v>
      </c>
      <c r="I184" s="595">
        <v>0</v>
      </c>
      <c r="J184" s="595">
        <v>0</v>
      </c>
      <c r="K184" s="596">
        <f>'[1]by creditors'!$K$112</f>
        <v>5</v>
      </c>
      <c r="L184" s="596">
        <f>'[1]by creditors'!$L$112</f>
        <v>5</v>
      </c>
      <c r="M184" s="653" t="s">
        <v>232</v>
      </c>
      <c r="N184" s="193" t="s">
        <v>125</v>
      </c>
      <c r="O184" s="193" t="e">
        <f t="shared" si="35"/>
        <v>#REF!</v>
      </c>
      <c r="P184" s="5">
        <v>0</v>
      </c>
      <c r="Q184" s="5">
        <v>1</v>
      </c>
    </row>
    <row r="185" spans="1:17" ht="60">
      <c r="A185" s="249">
        <v>69</v>
      </c>
      <c r="B185" s="33"/>
      <c r="C185" s="33" t="s">
        <v>233</v>
      </c>
      <c r="D185" s="594" t="s">
        <v>118</v>
      </c>
      <c r="E185" s="602">
        <v>7.8</v>
      </c>
      <c r="F185" s="80" t="s">
        <v>278</v>
      </c>
      <c r="G185" s="595" t="e">
        <f>E185*VLOOKUP(F185,#REF!,4,FALSE)</f>
        <v>#REF!</v>
      </c>
      <c r="H185" s="596">
        <v>0</v>
      </c>
      <c r="I185" s="595">
        <v>0</v>
      </c>
      <c r="J185" s="595">
        <v>0</v>
      </c>
      <c r="K185" s="596">
        <v>1</v>
      </c>
      <c r="L185" s="596">
        <v>2</v>
      </c>
      <c r="M185" s="653" t="s">
        <v>267</v>
      </c>
      <c r="N185" s="193" t="s">
        <v>127</v>
      </c>
      <c r="O185" s="193" t="e">
        <f t="shared" si="35"/>
        <v>#REF!</v>
      </c>
      <c r="P185" s="5">
        <v>0</v>
      </c>
      <c r="Q185" s="5">
        <v>1</v>
      </c>
    </row>
    <row r="186" spans="1:17">
      <c r="A186" s="249"/>
      <c r="B186" s="33"/>
      <c r="C186" s="33"/>
      <c r="D186" s="594"/>
      <c r="E186" s="33"/>
      <c r="F186" s="80"/>
      <c r="G186" s="595"/>
      <c r="H186" s="596"/>
      <c r="I186" s="595"/>
      <c r="J186" s="595"/>
      <c r="K186" s="596"/>
      <c r="L186" s="596"/>
      <c r="M186" s="653"/>
      <c r="N186" s="193"/>
      <c r="O186" s="193" t="e">
        <f t="shared" si="35"/>
        <v>#REF!</v>
      </c>
    </row>
    <row r="187" spans="1:17" ht="15.75" thickBot="1">
      <c r="A187" s="654"/>
      <c r="B187" s="1773" t="e">
        <f>#REF!</f>
        <v>#REF!</v>
      </c>
      <c r="C187" s="1773"/>
      <c r="D187" s="603"/>
      <c r="E187" s="617"/>
      <c r="F187" s="644"/>
      <c r="G187" s="604" t="e">
        <f t="shared" ref="G187:L187" si="49">SUM(G184:G186)</f>
        <v>#REF!</v>
      </c>
      <c r="H187" s="604">
        <f t="shared" si="49"/>
        <v>0</v>
      </c>
      <c r="I187" s="604">
        <f t="shared" si="49"/>
        <v>0</v>
      </c>
      <c r="J187" s="604">
        <f t="shared" si="49"/>
        <v>0</v>
      </c>
      <c r="K187" s="604">
        <f t="shared" si="49"/>
        <v>6</v>
      </c>
      <c r="L187" s="605">
        <f t="shared" si="49"/>
        <v>7</v>
      </c>
      <c r="M187" s="655"/>
      <c r="N187" s="193"/>
      <c r="O187" s="193" t="e">
        <f t="shared" si="35"/>
        <v>#REF!</v>
      </c>
    </row>
    <row r="188" spans="1:17" ht="29.25" thickBot="1">
      <c r="A188" s="282"/>
      <c r="B188" s="355" t="e">
        <f>#REF!</f>
        <v>#REF!</v>
      </c>
      <c r="C188" s="283" t="str">
        <f>A178</f>
        <v>Европейский Инвестиционный Банк</v>
      </c>
      <c r="D188" s="343"/>
      <c r="E188" s="340"/>
      <c r="F188" s="345"/>
      <c r="G188" s="285" t="e">
        <f t="shared" ref="G188:L188" si="50">G187+G182</f>
        <v>#REF!</v>
      </c>
      <c r="H188" s="285">
        <f t="shared" si="50"/>
        <v>0</v>
      </c>
      <c r="I188" s="285">
        <f t="shared" si="50"/>
        <v>0</v>
      </c>
      <c r="J188" s="285">
        <f t="shared" si="50"/>
        <v>3</v>
      </c>
      <c r="K188" s="285">
        <f t="shared" si="50"/>
        <v>10</v>
      </c>
      <c r="L188" s="327">
        <f t="shared" si="50"/>
        <v>10.14</v>
      </c>
      <c r="M188" s="350"/>
      <c r="N188" s="193"/>
      <c r="O188" s="193" t="e">
        <f t="shared" si="35"/>
        <v>#REF!</v>
      </c>
    </row>
    <row r="189" spans="1:17">
      <c r="A189" s="657"/>
      <c r="B189" s="658"/>
      <c r="C189" s="659"/>
      <c r="D189" s="658"/>
      <c r="E189" s="660"/>
      <c r="F189" s="661"/>
      <c r="G189" s="662"/>
      <c r="H189" s="662"/>
      <c r="I189" s="662"/>
      <c r="J189" s="662"/>
      <c r="K189" s="662"/>
      <c r="L189" s="663"/>
      <c r="M189" s="664"/>
      <c r="N189" s="193"/>
      <c r="O189" s="193" t="e">
        <f t="shared" si="35"/>
        <v>#REF!</v>
      </c>
    </row>
    <row r="190" spans="1:17" ht="19.5" thickBot="1">
      <c r="A190" s="1782" t="s">
        <v>283</v>
      </c>
      <c r="B190" s="1783"/>
      <c r="C190" s="1784"/>
      <c r="D190" s="185"/>
      <c r="E190" s="185"/>
      <c r="F190" s="848"/>
      <c r="G190" s="665" t="e">
        <f t="shared" ref="G190:L190" si="51">G199</f>
        <v>#REF!</v>
      </c>
      <c r="H190" s="665">
        <f t="shared" si="51"/>
        <v>0</v>
      </c>
      <c r="I190" s="665">
        <f t="shared" si="51"/>
        <v>0</v>
      </c>
      <c r="J190" s="665">
        <f t="shared" si="51"/>
        <v>0</v>
      </c>
      <c r="K190" s="665">
        <f t="shared" si="51"/>
        <v>0</v>
      </c>
      <c r="L190" s="666">
        <f t="shared" si="51"/>
        <v>0</v>
      </c>
      <c r="M190" s="318"/>
      <c r="N190" s="193"/>
      <c r="O190" s="193" t="e">
        <f t="shared" si="35"/>
        <v>#REF!</v>
      </c>
    </row>
    <row r="191" spans="1:17" ht="18.75">
      <c r="A191" s="1693" t="e">
        <f>#REF!</f>
        <v>#REF!</v>
      </c>
      <c r="B191" s="1694"/>
      <c r="C191" s="1694"/>
      <c r="D191" s="648"/>
      <c r="E191" s="648"/>
      <c r="F191" s="649"/>
      <c r="G191" s="648"/>
      <c r="H191" s="648"/>
      <c r="I191" s="648"/>
      <c r="J191" s="648"/>
      <c r="K191" s="648"/>
      <c r="L191" s="673"/>
      <c r="M191" s="607"/>
      <c r="N191" s="193"/>
      <c r="O191" s="193" t="e">
        <f t="shared" si="35"/>
        <v>#REF!</v>
      </c>
    </row>
    <row r="192" spans="1:17" ht="30">
      <c r="A192" s="249">
        <v>70</v>
      </c>
      <c r="B192" s="652" t="s">
        <v>280</v>
      </c>
      <c r="C192" s="19" t="s">
        <v>281</v>
      </c>
      <c r="D192" s="594" t="s">
        <v>283</v>
      </c>
      <c r="E192" s="641"/>
      <c r="F192" s="80" t="s">
        <v>282</v>
      </c>
      <c r="G192" s="595" t="e">
        <f>E192*VLOOKUP(F192,#REF!,4,FALSE)</f>
        <v>#REF!</v>
      </c>
      <c r="H192" s="596"/>
      <c r="I192" s="595"/>
      <c r="J192" s="595"/>
      <c r="K192" s="596"/>
      <c r="L192" s="596"/>
      <c r="M192" s="653" t="s">
        <v>285</v>
      </c>
      <c r="N192" s="193" t="s">
        <v>284</v>
      </c>
      <c r="O192" s="193" t="e">
        <f t="shared" si="35"/>
        <v>#REF!</v>
      </c>
    </row>
    <row r="193" spans="1:15">
      <c r="A193" s="601"/>
      <c r="B193" s="594"/>
      <c r="C193" s="594"/>
      <c r="D193" s="594"/>
      <c r="E193" s="594"/>
      <c r="F193" s="594"/>
      <c r="G193" s="594"/>
      <c r="H193" s="594"/>
      <c r="I193" s="594"/>
      <c r="J193" s="594"/>
      <c r="K193" s="594"/>
      <c r="L193" s="602"/>
      <c r="M193" s="597"/>
      <c r="N193" s="193"/>
      <c r="O193" s="193" t="e">
        <f t="shared" si="35"/>
        <v>#REF!</v>
      </c>
    </row>
    <row r="194" spans="1:15">
      <c r="A194" s="1766" t="e">
        <f>#REF!</f>
        <v>#REF!</v>
      </c>
      <c r="B194" s="1767"/>
      <c r="C194" s="1767"/>
      <c r="D194" s="594"/>
      <c r="E194" s="595"/>
      <c r="F194" s="594"/>
      <c r="G194" s="595" t="e">
        <f t="shared" ref="G194:L194" si="52">SUM(G192:G193)</f>
        <v>#REF!</v>
      </c>
      <c r="H194" s="595">
        <f t="shared" si="52"/>
        <v>0</v>
      </c>
      <c r="I194" s="595">
        <f t="shared" si="52"/>
        <v>0</v>
      </c>
      <c r="J194" s="595">
        <f t="shared" si="52"/>
        <v>0</v>
      </c>
      <c r="K194" s="595">
        <f t="shared" si="52"/>
        <v>0</v>
      </c>
      <c r="L194" s="596">
        <f t="shared" si="52"/>
        <v>0</v>
      </c>
      <c r="M194" s="597"/>
      <c r="N194" s="193"/>
      <c r="O194" s="193" t="e">
        <f t="shared" si="35"/>
        <v>#REF!</v>
      </c>
    </row>
    <row r="195" spans="1:15">
      <c r="A195" s="1768" t="e">
        <f>#REF!</f>
        <v>#REF!</v>
      </c>
      <c r="B195" s="1769"/>
      <c r="C195" s="1769"/>
      <c r="D195" s="594"/>
      <c r="E195" s="595"/>
      <c r="F195" s="594"/>
      <c r="G195" s="595"/>
      <c r="H195" s="595"/>
      <c r="I195" s="595"/>
      <c r="J195" s="595"/>
      <c r="K195" s="595"/>
      <c r="L195" s="596"/>
      <c r="M195" s="597"/>
      <c r="N195" s="193"/>
      <c r="O195" s="193" t="e">
        <f t="shared" si="35"/>
        <v>#REF!</v>
      </c>
    </row>
    <row r="196" spans="1:15" ht="30">
      <c r="A196" s="249"/>
      <c r="B196" s="33"/>
      <c r="C196" s="19"/>
      <c r="D196" s="594" t="s">
        <v>283</v>
      </c>
      <c r="E196" s="595"/>
      <c r="F196" s="80" t="s">
        <v>282</v>
      </c>
      <c r="G196" s="595"/>
      <c r="H196" s="595"/>
      <c r="I196" s="595"/>
      <c r="J196" s="595"/>
      <c r="K196" s="595"/>
      <c r="L196" s="596"/>
      <c r="M196" s="597" t="s">
        <v>285</v>
      </c>
      <c r="N196" s="193" t="s">
        <v>284</v>
      </c>
      <c r="O196" s="193" t="e">
        <f t="shared" si="35"/>
        <v>#REF!</v>
      </c>
    </row>
    <row r="197" spans="1:15">
      <c r="A197" s="249"/>
      <c r="B197" s="33"/>
      <c r="C197" s="19"/>
      <c r="D197" s="594"/>
      <c r="E197" s="595"/>
      <c r="F197" s="18"/>
      <c r="G197" s="595"/>
      <c r="H197" s="595"/>
      <c r="I197" s="595"/>
      <c r="J197" s="595"/>
      <c r="K197" s="595"/>
      <c r="L197" s="596"/>
      <c r="M197" s="597"/>
      <c r="N197" s="193"/>
      <c r="O197" s="193" t="e">
        <f t="shared" si="35"/>
        <v>#REF!</v>
      </c>
    </row>
    <row r="198" spans="1:15" ht="15.75" thickBot="1">
      <c r="A198" s="1770" t="e">
        <f>#REF!</f>
        <v>#REF!</v>
      </c>
      <c r="B198" s="1771"/>
      <c r="C198" s="1771"/>
      <c r="D198" s="603"/>
      <c r="E198" s="604"/>
      <c r="F198" s="603"/>
      <c r="G198" s="604">
        <f t="shared" ref="G198:L198" si="53">SUM(G196:G197)</f>
        <v>0</v>
      </c>
      <c r="H198" s="604">
        <f t="shared" si="53"/>
        <v>0</v>
      </c>
      <c r="I198" s="604">
        <f t="shared" si="53"/>
        <v>0</v>
      </c>
      <c r="J198" s="604">
        <f t="shared" si="53"/>
        <v>0</v>
      </c>
      <c r="K198" s="604">
        <f t="shared" si="53"/>
        <v>0</v>
      </c>
      <c r="L198" s="605">
        <f t="shared" si="53"/>
        <v>0</v>
      </c>
      <c r="M198" s="606"/>
      <c r="N198" s="193"/>
      <c r="O198" s="193" t="e">
        <f t="shared" si="35"/>
        <v>#REF!</v>
      </c>
    </row>
    <row r="199" spans="1:15" ht="18.75">
      <c r="A199" s="667"/>
      <c r="B199" s="624" t="e">
        <f>#REF!</f>
        <v>#REF!</v>
      </c>
      <c r="C199" s="668" t="str">
        <f>A190</f>
        <v>выберите кредитора</v>
      </c>
      <c r="D199" s="669"/>
      <c r="E199" s="670"/>
      <c r="F199" s="671"/>
      <c r="G199" s="627" t="e">
        <f t="shared" ref="G199:L199" si="54">G198+G194</f>
        <v>#REF!</v>
      </c>
      <c r="H199" s="627">
        <f t="shared" si="54"/>
        <v>0</v>
      </c>
      <c r="I199" s="627">
        <f t="shared" si="54"/>
        <v>0</v>
      </c>
      <c r="J199" s="627">
        <f t="shared" si="54"/>
        <v>0</v>
      </c>
      <c r="K199" s="627">
        <f t="shared" si="54"/>
        <v>0</v>
      </c>
      <c r="L199" s="629">
        <f t="shared" si="54"/>
        <v>0</v>
      </c>
      <c r="M199" s="672"/>
      <c r="N199" s="193"/>
      <c r="O199" s="193" t="e">
        <f t="shared" si="35"/>
        <v>#REF!</v>
      </c>
    </row>
    <row r="200" spans="1:15" ht="18.75">
      <c r="A200" s="1780"/>
      <c r="B200" s="1781"/>
      <c r="C200" s="1781"/>
      <c r="D200" s="851"/>
      <c r="E200" s="674"/>
      <c r="F200" s="675"/>
      <c r="G200" s="676"/>
      <c r="H200" s="676"/>
      <c r="I200" s="676"/>
      <c r="J200" s="676"/>
      <c r="K200" s="676"/>
      <c r="L200" s="677"/>
      <c r="M200" s="678"/>
      <c r="N200" s="193"/>
      <c r="O200" s="193" t="e">
        <f t="shared" si="35"/>
        <v>#REF!</v>
      </c>
    </row>
    <row r="201" spans="1:15" ht="19.5" thickBot="1">
      <c r="A201" s="1782" t="s">
        <v>283</v>
      </c>
      <c r="B201" s="1783"/>
      <c r="C201" s="1784"/>
      <c r="D201" s="185"/>
      <c r="E201" s="185"/>
      <c r="F201" s="848"/>
      <c r="G201" s="665" t="e">
        <f t="shared" ref="G201:L201" si="55">G210</f>
        <v>#REF!</v>
      </c>
      <c r="H201" s="665">
        <f t="shared" si="55"/>
        <v>0</v>
      </c>
      <c r="I201" s="665">
        <f t="shared" si="55"/>
        <v>0</v>
      </c>
      <c r="J201" s="665">
        <f t="shared" si="55"/>
        <v>0</v>
      </c>
      <c r="K201" s="665">
        <f t="shared" si="55"/>
        <v>0</v>
      </c>
      <c r="L201" s="666">
        <f t="shared" si="55"/>
        <v>0</v>
      </c>
      <c r="M201" s="318"/>
      <c r="N201" s="193"/>
      <c r="O201" s="193" t="e">
        <f t="shared" si="35"/>
        <v>#REF!</v>
      </c>
    </row>
    <row r="202" spans="1:15" ht="18.75">
      <c r="A202" s="1693" t="e">
        <f>#REF!</f>
        <v>#REF!</v>
      </c>
      <c r="B202" s="1694"/>
      <c r="C202" s="1694"/>
      <c r="D202" s="648"/>
      <c r="E202" s="648"/>
      <c r="F202" s="649"/>
      <c r="G202" s="648"/>
      <c r="H202" s="648"/>
      <c r="I202" s="648"/>
      <c r="J202" s="648"/>
      <c r="K202" s="648"/>
      <c r="L202" s="673"/>
      <c r="M202" s="607"/>
      <c r="N202" s="193"/>
      <c r="O202" s="193" t="e">
        <f t="shared" ref="O202:O265" si="56">IF(B202=$B$18,1,0)</f>
        <v>#REF!</v>
      </c>
    </row>
    <row r="203" spans="1:15" ht="30">
      <c r="A203" s="249"/>
      <c r="B203" s="652" t="s">
        <v>280</v>
      </c>
      <c r="C203" s="19" t="s">
        <v>281</v>
      </c>
      <c r="D203" s="594" t="s">
        <v>283</v>
      </c>
      <c r="E203" s="641"/>
      <c r="F203" s="80" t="s">
        <v>282</v>
      </c>
      <c r="G203" s="595" t="e">
        <f>E203*VLOOKUP(F203,#REF!,4,FALSE)</f>
        <v>#REF!</v>
      </c>
      <c r="H203" s="596"/>
      <c r="I203" s="595"/>
      <c r="J203" s="595"/>
      <c r="K203" s="596"/>
      <c r="L203" s="596"/>
      <c r="M203" s="653" t="s">
        <v>285</v>
      </c>
      <c r="N203" s="193" t="s">
        <v>284</v>
      </c>
      <c r="O203" s="193" t="e">
        <f t="shared" si="56"/>
        <v>#REF!</v>
      </c>
    </row>
    <row r="204" spans="1:15">
      <c r="A204" s="601"/>
      <c r="B204" s="594"/>
      <c r="C204" s="594"/>
      <c r="D204" s="594"/>
      <c r="E204" s="594"/>
      <c r="F204" s="594"/>
      <c r="G204" s="594"/>
      <c r="H204" s="594"/>
      <c r="I204" s="594"/>
      <c r="J204" s="594"/>
      <c r="K204" s="594"/>
      <c r="L204" s="602"/>
      <c r="M204" s="597"/>
      <c r="N204" s="193"/>
      <c r="O204" s="193" t="e">
        <f t="shared" si="56"/>
        <v>#REF!</v>
      </c>
    </row>
    <row r="205" spans="1:15">
      <c r="A205" s="1766" t="e">
        <f>#REF!</f>
        <v>#REF!</v>
      </c>
      <c r="B205" s="1767"/>
      <c r="C205" s="1767"/>
      <c r="D205" s="594"/>
      <c r="E205" s="595"/>
      <c r="F205" s="594"/>
      <c r="G205" s="595" t="e">
        <f t="shared" ref="G205:L205" si="57">SUM(G203:G204)</f>
        <v>#REF!</v>
      </c>
      <c r="H205" s="595">
        <f t="shared" si="57"/>
        <v>0</v>
      </c>
      <c r="I205" s="595">
        <f t="shared" si="57"/>
        <v>0</v>
      </c>
      <c r="J205" s="595">
        <f t="shared" si="57"/>
        <v>0</v>
      </c>
      <c r="K205" s="595">
        <f t="shared" si="57"/>
        <v>0</v>
      </c>
      <c r="L205" s="596">
        <f t="shared" si="57"/>
        <v>0</v>
      </c>
      <c r="M205" s="597"/>
      <c r="N205" s="193"/>
      <c r="O205" s="193" t="e">
        <f t="shared" si="56"/>
        <v>#REF!</v>
      </c>
    </row>
    <row r="206" spans="1:15">
      <c r="A206" s="1768" t="e">
        <f>#REF!</f>
        <v>#REF!</v>
      </c>
      <c r="B206" s="1769"/>
      <c r="C206" s="1769"/>
      <c r="D206" s="594"/>
      <c r="E206" s="595"/>
      <c r="F206" s="594"/>
      <c r="G206" s="595"/>
      <c r="H206" s="595"/>
      <c r="I206" s="595"/>
      <c r="J206" s="595"/>
      <c r="K206" s="595"/>
      <c r="L206" s="596"/>
      <c r="M206" s="597"/>
      <c r="N206" s="193"/>
      <c r="O206" s="193" t="e">
        <f t="shared" si="56"/>
        <v>#REF!</v>
      </c>
    </row>
    <row r="207" spans="1:15" ht="30">
      <c r="A207" s="249"/>
      <c r="B207" s="33"/>
      <c r="C207" s="19"/>
      <c r="D207" s="594" t="s">
        <v>283</v>
      </c>
      <c r="E207" s="595"/>
      <c r="F207" s="80" t="s">
        <v>282</v>
      </c>
      <c r="G207" s="595"/>
      <c r="H207" s="595"/>
      <c r="I207" s="595"/>
      <c r="J207" s="595"/>
      <c r="K207" s="595"/>
      <c r="L207" s="596"/>
      <c r="M207" s="597" t="s">
        <v>285</v>
      </c>
      <c r="N207" s="193" t="s">
        <v>284</v>
      </c>
      <c r="O207" s="193" t="e">
        <f t="shared" si="56"/>
        <v>#REF!</v>
      </c>
    </row>
    <row r="208" spans="1:15">
      <c r="A208" s="249"/>
      <c r="B208" s="33"/>
      <c r="C208" s="19"/>
      <c r="D208" s="594"/>
      <c r="E208" s="595"/>
      <c r="F208" s="18"/>
      <c r="G208" s="595"/>
      <c r="H208" s="595"/>
      <c r="I208" s="595"/>
      <c r="J208" s="595"/>
      <c r="K208" s="595"/>
      <c r="L208" s="596"/>
      <c r="M208" s="597"/>
      <c r="N208" s="193"/>
      <c r="O208" s="193" t="e">
        <f t="shared" si="56"/>
        <v>#REF!</v>
      </c>
    </row>
    <row r="209" spans="1:15" ht="15.75" thickBot="1">
      <c r="A209" s="1770" t="e">
        <f>#REF!</f>
        <v>#REF!</v>
      </c>
      <c r="B209" s="1771"/>
      <c r="C209" s="1771"/>
      <c r="D209" s="603"/>
      <c r="E209" s="604"/>
      <c r="F209" s="603"/>
      <c r="G209" s="604">
        <f t="shared" ref="G209:L209" si="58">SUM(G207:G208)</f>
        <v>0</v>
      </c>
      <c r="H209" s="604">
        <f t="shared" si="58"/>
        <v>0</v>
      </c>
      <c r="I209" s="604">
        <f t="shared" si="58"/>
        <v>0</v>
      </c>
      <c r="J209" s="604">
        <f t="shared" si="58"/>
        <v>0</v>
      </c>
      <c r="K209" s="604">
        <f t="shared" si="58"/>
        <v>0</v>
      </c>
      <c r="L209" s="605">
        <f t="shared" si="58"/>
        <v>0</v>
      </c>
      <c r="M209" s="606"/>
      <c r="N209" s="193"/>
      <c r="O209" s="193" t="e">
        <f t="shared" si="56"/>
        <v>#REF!</v>
      </c>
    </row>
    <row r="210" spans="1:15" ht="18.75">
      <c r="A210" s="667"/>
      <c r="B210" s="624" t="e">
        <f>#REF!</f>
        <v>#REF!</v>
      </c>
      <c r="C210" s="668" t="str">
        <f>A201</f>
        <v>выберите кредитора</v>
      </c>
      <c r="D210" s="669"/>
      <c r="E210" s="670"/>
      <c r="F210" s="671"/>
      <c r="G210" s="627" t="e">
        <f t="shared" ref="G210:L210" si="59">G209+G205</f>
        <v>#REF!</v>
      </c>
      <c r="H210" s="627">
        <f t="shared" si="59"/>
        <v>0</v>
      </c>
      <c r="I210" s="627">
        <f t="shared" si="59"/>
        <v>0</v>
      </c>
      <c r="J210" s="627">
        <f t="shared" si="59"/>
        <v>0</v>
      </c>
      <c r="K210" s="627">
        <f t="shared" si="59"/>
        <v>0</v>
      </c>
      <c r="L210" s="629">
        <f t="shared" si="59"/>
        <v>0</v>
      </c>
      <c r="M210" s="672"/>
      <c r="N210" s="193"/>
      <c r="O210" s="193" t="e">
        <f t="shared" si="56"/>
        <v>#REF!</v>
      </c>
    </row>
    <row r="211" spans="1:15" ht="18.75">
      <c r="A211" s="1780"/>
      <c r="B211" s="1781"/>
      <c r="C211" s="1781"/>
      <c r="D211" s="851"/>
      <c r="E211" s="674"/>
      <c r="F211" s="675"/>
      <c r="G211" s="676"/>
      <c r="H211" s="676"/>
      <c r="I211" s="676"/>
      <c r="J211" s="676"/>
      <c r="K211" s="676"/>
      <c r="L211" s="677"/>
      <c r="M211" s="678"/>
      <c r="N211" s="193"/>
      <c r="O211" s="193" t="e">
        <f t="shared" si="56"/>
        <v>#REF!</v>
      </c>
    </row>
    <row r="212" spans="1:15" ht="19.5" thickBot="1">
      <c r="A212" s="1782" t="s">
        <v>283</v>
      </c>
      <c r="B212" s="1783"/>
      <c r="C212" s="1784"/>
      <c r="D212" s="185"/>
      <c r="E212" s="185"/>
      <c r="F212" s="848"/>
      <c r="G212" s="665" t="e">
        <f t="shared" ref="G212:L212" si="60">G221</f>
        <v>#REF!</v>
      </c>
      <c r="H212" s="665">
        <f t="shared" si="60"/>
        <v>0</v>
      </c>
      <c r="I212" s="665">
        <f t="shared" si="60"/>
        <v>0</v>
      </c>
      <c r="J212" s="665">
        <f t="shared" si="60"/>
        <v>0</v>
      </c>
      <c r="K212" s="665">
        <f t="shared" si="60"/>
        <v>0</v>
      </c>
      <c r="L212" s="666">
        <f t="shared" si="60"/>
        <v>0</v>
      </c>
      <c r="M212" s="318"/>
      <c r="N212" s="193"/>
      <c r="O212" s="193" t="e">
        <f t="shared" si="56"/>
        <v>#REF!</v>
      </c>
    </row>
    <row r="213" spans="1:15" ht="18.75">
      <c r="A213" s="1693" t="e">
        <f>#REF!</f>
        <v>#REF!</v>
      </c>
      <c r="B213" s="1694"/>
      <c r="C213" s="1694"/>
      <c r="D213" s="648"/>
      <c r="E213" s="648"/>
      <c r="F213" s="649"/>
      <c r="G213" s="648"/>
      <c r="H213" s="648"/>
      <c r="I213" s="648"/>
      <c r="J213" s="648"/>
      <c r="K213" s="648"/>
      <c r="L213" s="673"/>
      <c r="M213" s="607"/>
      <c r="N213" s="193"/>
      <c r="O213" s="193" t="e">
        <f t="shared" si="56"/>
        <v>#REF!</v>
      </c>
    </row>
    <row r="214" spans="1:15" ht="30">
      <c r="A214" s="249"/>
      <c r="B214" s="652" t="s">
        <v>280</v>
      </c>
      <c r="C214" s="19" t="s">
        <v>281</v>
      </c>
      <c r="D214" s="594" t="s">
        <v>283</v>
      </c>
      <c r="E214" s="641"/>
      <c r="F214" s="80" t="s">
        <v>282</v>
      </c>
      <c r="G214" s="595" t="e">
        <f>E214*VLOOKUP(F214,#REF!,4,FALSE)</f>
        <v>#REF!</v>
      </c>
      <c r="H214" s="596"/>
      <c r="I214" s="595"/>
      <c r="J214" s="595"/>
      <c r="K214" s="596"/>
      <c r="L214" s="596"/>
      <c r="M214" s="653" t="s">
        <v>285</v>
      </c>
      <c r="N214" s="193" t="s">
        <v>284</v>
      </c>
      <c r="O214" s="193" t="e">
        <f t="shared" si="56"/>
        <v>#REF!</v>
      </c>
    </row>
    <row r="215" spans="1:15">
      <c r="A215" s="601"/>
      <c r="B215" s="594"/>
      <c r="C215" s="594"/>
      <c r="D215" s="594"/>
      <c r="E215" s="594"/>
      <c r="F215" s="594"/>
      <c r="G215" s="594"/>
      <c r="H215" s="594"/>
      <c r="I215" s="594"/>
      <c r="J215" s="594"/>
      <c r="K215" s="594"/>
      <c r="L215" s="602"/>
      <c r="M215" s="597"/>
      <c r="N215" s="193"/>
      <c r="O215" s="193" t="e">
        <f t="shared" si="56"/>
        <v>#REF!</v>
      </c>
    </row>
    <row r="216" spans="1:15">
      <c r="A216" s="1766" t="e">
        <f>#REF!</f>
        <v>#REF!</v>
      </c>
      <c r="B216" s="1767"/>
      <c r="C216" s="1767"/>
      <c r="D216" s="594"/>
      <c r="E216" s="595"/>
      <c r="F216" s="594"/>
      <c r="G216" s="595" t="e">
        <f t="shared" ref="G216:L216" si="61">SUM(G214:G215)</f>
        <v>#REF!</v>
      </c>
      <c r="H216" s="595">
        <f t="shared" si="61"/>
        <v>0</v>
      </c>
      <c r="I216" s="595">
        <f t="shared" si="61"/>
        <v>0</v>
      </c>
      <c r="J216" s="595">
        <f t="shared" si="61"/>
        <v>0</v>
      </c>
      <c r="K216" s="595">
        <f t="shared" si="61"/>
        <v>0</v>
      </c>
      <c r="L216" s="596">
        <f t="shared" si="61"/>
        <v>0</v>
      </c>
      <c r="M216" s="597"/>
      <c r="N216" s="193"/>
      <c r="O216" s="193" t="e">
        <f t="shared" si="56"/>
        <v>#REF!</v>
      </c>
    </row>
    <row r="217" spans="1:15">
      <c r="A217" s="1768" t="e">
        <f>#REF!</f>
        <v>#REF!</v>
      </c>
      <c r="B217" s="1769"/>
      <c r="C217" s="1769"/>
      <c r="D217" s="594"/>
      <c r="E217" s="595"/>
      <c r="F217" s="594"/>
      <c r="G217" s="595"/>
      <c r="H217" s="595"/>
      <c r="I217" s="595"/>
      <c r="J217" s="595"/>
      <c r="K217" s="595"/>
      <c r="L217" s="596"/>
      <c r="M217" s="597"/>
      <c r="N217" s="193"/>
      <c r="O217" s="193" t="e">
        <f t="shared" si="56"/>
        <v>#REF!</v>
      </c>
    </row>
    <row r="218" spans="1:15" ht="30">
      <c r="A218" s="249"/>
      <c r="B218" s="33"/>
      <c r="C218" s="19"/>
      <c r="D218" s="594" t="s">
        <v>283</v>
      </c>
      <c r="E218" s="595"/>
      <c r="F218" s="80" t="s">
        <v>282</v>
      </c>
      <c r="G218" s="595"/>
      <c r="H218" s="595"/>
      <c r="I218" s="595"/>
      <c r="J218" s="595"/>
      <c r="K218" s="595"/>
      <c r="L218" s="596"/>
      <c r="M218" s="597" t="s">
        <v>285</v>
      </c>
      <c r="N218" s="193" t="s">
        <v>284</v>
      </c>
      <c r="O218" s="193" t="e">
        <f t="shared" si="56"/>
        <v>#REF!</v>
      </c>
    </row>
    <row r="219" spans="1:15">
      <c r="A219" s="249"/>
      <c r="B219" s="33"/>
      <c r="C219" s="19"/>
      <c r="D219" s="594"/>
      <c r="E219" s="595"/>
      <c r="F219" s="18"/>
      <c r="G219" s="595"/>
      <c r="H219" s="595"/>
      <c r="I219" s="595"/>
      <c r="J219" s="595"/>
      <c r="K219" s="595"/>
      <c r="L219" s="596"/>
      <c r="M219" s="597"/>
      <c r="N219" s="193"/>
      <c r="O219" s="193" t="e">
        <f t="shared" si="56"/>
        <v>#REF!</v>
      </c>
    </row>
    <row r="220" spans="1:15" ht="15.75" thickBot="1">
      <c r="A220" s="1770" t="e">
        <f>#REF!</f>
        <v>#REF!</v>
      </c>
      <c r="B220" s="1771"/>
      <c r="C220" s="1771"/>
      <c r="D220" s="603"/>
      <c r="E220" s="604"/>
      <c r="F220" s="603"/>
      <c r="G220" s="604">
        <f t="shared" ref="G220:L220" si="62">SUM(G218:G219)</f>
        <v>0</v>
      </c>
      <c r="H220" s="604">
        <f t="shared" si="62"/>
        <v>0</v>
      </c>
      <c r="I220" s="604">
        <f t="shared" si="62"/>
        <v>0</v>
      </c>
      <c r="J220" s="604">
        <f t="shared" si="62"/>
        <v>0</v>
      </c>
      <c r="K220" s="604">
        <f t="shared" si="62"/>
        <v>0</v>
      </c>
      <c r="L220" s="605">
        <f t="shared" si="62"/>
        <v>0</v>
      </c>
      <c r="M220" s="606"/>
      <c r="N220" s="193"/>
      <c r="O220" s="193" t="e">
        <f t="shared" si="56"/>
        <v>#REF!</v>
      </c>
    </row>
    <row r="221" spans="1:15" ht="18.75">
      <c r="A221" s="667"/>
      <c r="B221" s="624" t="e">
        <f>#REF!</f>
        <v>#REF!</v>
      </c>
      <c r="C221" s="668" t="str">
        <f>A212</f>
        <v>выберите кредитора</v>
      </c>
      <c r="D221" s="669"/>
      <c r="E221" s="670"/>
      <c r="F221" s="671"/>
      <c r="G221" s="627" t="e">
        <f t="shared" ref="G221:L221" si="63">G220+G216</f>
        <v>#REF!</v>
      </c>
      <c r="H221" s="627">
        <f t="shared" si="63"/>
        <v>0</v>
      </c>
      <c r="I221" s="627">
        <f t="shared" si="63"/>
        <v>0</v>
      </c>
      <c r="J221" s="627">
        <f t="shared" si="63"/>
        <v>0</v>
      </c>
      <c r="K221" s="627">
        <f t="shared" si="63"/>
        <v>0</v>
      </c>
      <c r="L221" s="629">
        <f t="shared" si="63"/>
        <v>0</v>
      </c>
      <c r="M221" s="672"/>
      <c r="N221" s="193"/>
      <c r="O221" s="193" t="e">
        <f t="shared" si="56"/>
        <v>#REF!</v>
      </c>
    </row>
    <row r="222" spans="1:15" ht="18.75">
      <c r="A222" s="1780"/>
      <c r="B222" s="1781"/>
      <c r="C222" s="1781"/>
      <c r="D222" s="851"/>
      <c r="E222" s="674"/>
      <c r="F222" s="675"/>
      <c r="G222" s="676"/>
      <c r="H222" s="676"/>
      <c r="I222" s="676"/>
      <c r="J222" s="676"/>
      <c r="K222" s="676"/>
      <c r="L222" s="677"/>
      <c r="M222" s="678"/>
      <c r="N222" s="193"/>
      <c r="O222" s="193" t="e">
        <f t="shared" si="56"/>
        <v>#REF!</v>
      </c>
    </row>
    <row r="223" spans="1:15" ht="19.5" thickBot="1">
      <c r="A223" s="1782" t="s">
        <v>283</v>
      </c>
      <c r="B223" s="1783"/>
      <c r="C223" s="1784"/>
      <c r="D223" s="185"/>
      <c r="E223" s="185"/>
      <c r="F223" s="848"/>
      <c r="G223" s="665" t="e">
        <f t="shared" ref="G223:L223" si="64">G232</f>
        <v>#REF!</v>
      </c>
      <c r="H223" s="665">
        <f t="shared" si="64"/>
        <v>0</v>
      </c>
      <c r="I223" s="665">
        <f t="shared" si="64"/>
        <v>0</v>
      </c>
      <c r="J223" s="665">
        <f t="shared" si="64"/>
        <v>0</v>
      </c>
      <c r="K223" s="665">
        <f t="shared" si="64"/>
        <v>0</v>
      </c>
      <c r="L223" s="666">
        <f t="shared" si="64"/>
        <v>0</v>
      </c>
      <c r="M223" s="318"/>
      <c r="N223" s="193"/>
      <c r="O223" s="193" t="e">
        <f t="shared" si="56"/>
        <v>#REF!</v>
      </c>
    </row>
    <row r="224" spans="1:15" ht="18.75">
      <c r="A224" s="1693" t="e">
        <f>#REF!</f>
        <v>#REF!</v>
      </c>
      <c r="B224" s="1694"/>
      <c r="C224" s="1694"/>
      <c r="D224" s="648"/>
      <c r="E224" s="648"/>
      <c r="F224" s="649"/>
      <c r="G224" s="648"/>
      <c r="H224" s="648"/>
      <c r="I224" s="648"/>
      <c r="J224" s="648"/>
      <c r="K224" s="648"/>
      <c r="L224" s="673"/>
      <c r="M224" s="607"/>
      <c r="N224" s="193"/>
      <c r="O224" s="193" t="e">
        <f t="shared" si="56"/>
        <v>#REF!</v>
      </c>
    </row>
    <row r="225" spans="1:15" ht="30">
      <c r="A225" s="249"/>
      <c r="B225" s="652" t="s">
        <v>280</v>
      </c>
      <c r="C225" s="19" t="s">
        <v>281</v>
      </c>
      <c r="D225" s="594" t="s">
        <v>283</v>
      </c>
      <c r="E225" s="641"/>
      <c r="F225" s="80" t="s">
        <v>282</v>
      </c>
      <c r="G225" s="595" t="e">
        <f>E225*VLOOKUP(F225,#REF!,4,FALSE)</f>
        <v>#REF!</v>
      </c>
      <c r="H225" s="596"/>
      <c r="I225" s="595"/>
      <c r="J225" s="595"/>
      <c r="K225" s="596"/>
      <c r="L225" s="596"/>
      <c r="M225" s="653" t="s">
        <v>285</v>
      </c>
      <c r="N225" s="193" t="s">
        <v>284</v>
      </c>
      <c r="O225" s="193" t="e">
        <f t="shared" si="56"/>
        <v>#REF!</v>
      </c>
    </row>
    <row r="226" spans="1:15">
      <c r="A226" s="601"/>
      <c r="B226" s="594"/>
      <c r="C226" s="594"/>
      <c r="D226" s="594"/>
      <c r="E226" s="594"/>
      <c r="F226" s="594"/>
      <c r="G226" s="594"/>
      <c r="H226" s="594"/>
      <c r="I226" s="594"/>
      <c r="J226" s="594"/>
      <c r="K226" s="594"/>
      <c r="L226" s="602"/>
      <c r="M226" s="597"/>
      <c r="N226" s="193"/>
      <c r="O226" s="193" t="e">
        <f t="shared" si="56"/>
        <v>#REF!</v>
      </c>
    </row>
    <row r="227" spans="1:15">
      <c r="A227" s="1766" t="e">
        <f>#REF!</f>
        <v>#REF!</v>
      </c>
      <c r="B227" s="1767"/>
      <c r="C227" s="1767"/>
      <c r="D227" s="594"/>
      <c r="E227" s="595"/>
      <c r="F227" s="594"/>
      <c r="G227" s="595" t="e">
        <f t="shared" ref="G227:L227" si="65">SUM(G225:G226)</f>
        <v>#REF!</v>
      </c>
      <c r="H227" s="595">
        <f t="shared" si="65"/>
        <v>0</v>
      </c>
      <c r="I227" s="595">
        <f t="shared" si="65"/>
        <v>0</v>
      </c>
      <c r="J227" s="595">
        <f t="shared" si="65"/>
        <v>0</v>
      </c>
      <c r="K227" s="595">
        <f t="shared" si="65"/>
        <v>0</v>
      </c>
      <c r="L227" s="596">
        <f t="shared" si="65"/>
        <v>0</v>
      </c>
      <c r="M227" s="597"/>
      <c r="N227" s="193"/>
      <c r="O227" s="193" t="e">
        <f t="shared" si="56"/>
        <v>#REF!</v>
      </c>
    </row>
    <row r="228" spans="1:15">
      <c r="A228" s="1768" t="e">
        <f>#REF!</f>
        <v>#REF!</v>
      </c>
      <c r="B228" s="1769"/>
      <c r="C228" s="1769"/>
      <c r="D228" s="594"/>
      <c r="E228" s="595"/>
      <c r="F228" s="594"/>
      <c r="G228" s="595"/>
      <c r="H228" s="595"/>
      <c r="I228" s="595"/>
      <c r="J228" s="595"/>
      <c r="K228" s="595"/>
      <c r="L228" s="596"/>
      <c r="M228" s="597"/>
      <c r="N228" s="193"/>
      <c r="O228" s="193" t="e">
        <f t="shared" si="56"/>
        <v>#REF!</v>
      </c>
    </row>
    <row r="229" spans="1:15" ht="30">
      <c r="A229" s="249"/>
      <c r="B229" s="33"/>
      <c r="C229" s="19"/>
      <c r="D229" s="594" t="s">
        <v>283</v>
      </c>
      <c r="E229" s="595"/>
      <c r="F229" s="80" t="s">
        <v>282</v>
      </c>
      <c r="G229" s="595"/>
      <c r="H229" s="595"/>
      <c r="I229" s="595"/>
      <c r="J229" s="595"/>
      <c r="K229" s="595"/>
      <c r="L229" s="596"/>
      <c r="M229" s="597" t="s">
        <v>285</v>
      </c>
      <c r="N229" s="193" t="s">
        <v>284</v>
      </c>
      <c r="O229" s="193" t="e">
        <f t="shared" si="56"/>
        <v>#REF!</v>
      </c>
    </row>
    <row r="230" spans="1:15">
      <c r="A230" s="249"/>
      <c r="B230" s="33"/>
      <c r="C230" s="19"/>
      <c r="D230" s="594"/>
      <c r="E230" s="595"/>
      <c r="F230" s="18"/>
      <c r="G230" s="595"/>
      <c r="H230" s="595"/>
      <c r="I230" s="595"/>
      <c r="J230" s="595"/>
      <c r="K230" s="595"/>
      <c r="L230" s="596"/>
      <c r="M230" s="597"/>
      <c r="N230" s="193"/>
      <c r="O230" s="193" t="e">
        <f t="shared" si="56"/>
        <v>#REF!</v>
      </c>
    </row>
    <row r="231" spans="1:15" ht="15.75" thickBot="1">
      <c r="A231" s="1770" t="e">
        <f>#REF!</f>
        <v>#REF!</v>
      </c>
      <c r="B231" s="1771"/>
      <c r="C231" s="1771"/>
      <c r="D231" s="603"/>
      <c r="E231" s="604"/>
      <c r="F231" s="603"/>
      <c r="G231" s="604">
        <f t="shared" ref="G231:L231" si="66">SUM(G229:G230)</f>
        <v>0</v>
      </c>
      <c r="H231" s="604">
        <f t="shared" si="66"/>
        <v>0</v>
      </c>
      <c r="I231" s="604">
        <f t="shared" si="66"/>
        <v>0</v>
      </c>
      <c r="J231" s="604">
        <f t="shared" si="66"/>
        <v>0</v>
      </c>
      <c r="K231" s="604">
        <f t="shared" si="66"/>
        <v>0</v>
      </c>
      <c r="L231" s="605">
        <f t="shared" si="66"/>
        <v>0</v>
      </c>
      <c r="M231" s="606"/>
      <c r="N231" s="193"/>
      <c r="O231" s="193" t="e">
        <f t="shared" si="56"/>
        <v>#REF!</v>
      </c>
    </row>
    <row r="232" spans="1:15" ht="18.75">
      <c r="A232" s="667"/>
      <c r="B232" s="624" t="e">
        <f>#REF!</f>
        <v>#REF!</v>
      </c>
      <c r="C232" s="668" t="str">
        <f>A223</f>
        <v>выберите кредитора</v>
      </c>
      <c r="D232" s="669"/>
      <c r="E232" s="670"/>
      <c r="F232" s="671"/>
      <c r="G232" s="627" t="e">
        <f t="shared" ref="G232:L232" si="67">G231+G227</f>
        <v>#REF!</v>
      </c>
      <c r="H232" s="627">
        <f t="shared" si="67"/>
        <v>0</v>
      </c>
      <c r="I232" s="627">
        <f t="shared" si="67"/>
        <v>0</v>
      </c>
      <c r="J232" s="627">
        <f t="shared" si="67"/>
        <v>0</v>
      </c>
      <c r="K232" s="627">
        <f t="shared" si="67"/>
        <v>0</v>
      </c>
      <c r="L232" s="629">
        <f t="shared" si="67"/>
        <v>0</v>
      </c>
      <c r="M232" s="672"/>
      <c r="N232" s="193"/>
      <c r="O232" s="193" t="e">
        <f t="shared" si="56"/>
        <v>#REF!</v>
      </c>
    </row>
    <row r="233" spans="1:15" s="693" customFormat="1" ht="18.75">
      <c r="A233" s="1785"/>
      <c r="B233" s="1786"/>
      <c r="C233" s="1786"/>
      <c r="D233" s="687"/>
      <c r="E233" s="688"/>
      <c r="F233" s="689"/>
      <c r="G233" s="690"/>
      <c r="H233" s="690"/>
      <c r="I233" s="690"/>
      <c r="J233" s="690"/>
      <c r="K233" s="690"/>
      <c r="L233" s="691"/>
      <c r="M233" s="692"/>
      <c r="N233" s="594"/>
      <c r="O233" s="594" t="e">
        <f t="shared" si="56"/>
        <v>#REF!</v>
      </c>
    </row>
    <row r="234" spans="1:15" ht="19.5" thickBot="1">
      <c r="A234" s="1782" t="s">
        <v>283</v>
      </c>
      <c r="B234" s="1783"/>
      <c r="C234" s="1784"/>
      <c r="D234" s="185"/>
      <c r="E234" s="185"/>
      <c r="F234" s="848"/>
      <c r="G234" s="665" t="e">
        <f t="shared" ref="G234:L234" si="68">G243</f>
        <v>#REF!</v>
      </c>
      <c r="H234" s="665">
        <f t="shared" si="68"/>
        <v>0</v>
      </c>
      <c r="I234" s="665">
        <f t="shared" si="68"/>
        <v>0</v>
      </c>
      <c r="J234" s="665">
        <f t="shared" si="68"/>
        <v>0</v>
      </c>
      <c r="K234" s="665">
        <f t="shared" si="68"/>
        <v>0</v>
      </c>
      <c r="L234" s="666">
        <f t="shared" si="68"/>
        <v>0</v>
      </c>
      <c r="M234" s="318"/>
      <c r="N234" s="193"/>
      <c r="O234" s="193" t="e">
        <f t="shared" si="56"/>
        <v>#REF!</v>
      </c>
    </row>
    <row r="235" spans="1:15" ht="18.75">
      <c r="A235" s="1693" t="e">
        <f>#REF!</f>
        <v>#REF!</v>
      </c>
      <c r="B235" s="1694"/>
      <c r="C235" s="1694"/>
      <c r="D235" s="648"/>
      <c r="E235" s="648"/>
      <c r="F235" s="649"/>
      <c r="G235" s="648"/>
      <c r="H235" s="648"/>
      <c r="I235" s="648"/>
      <c r="J235" s="648"/>
      <c r="K235" s="648"/>
      <c r="L235" s="673"/>
      <c r="M235" s="607"/>
      <c r="N235" s="193"/>
      <c r="O235" s="193" t="e">
        <f t="shared" si="56"/>
        <v>#REF!</v>
      </c>
    </row>
    <row r="236" spans="1:15" ht="30">
      <c r="A236" s="249"/>
      <c r="B236" s="652" t="s">
        <v>280</v>
      </c>
      <c r="C236" s="19" t="s">
        <v>281</v>
      </c>
      <c r="D236" s="594" t="s">
        <v>283</v>
      </c>
      <c r="E236" s="641"/>
      <c r="F236" s="80" t="s">
        <v>282</v>
      </c>
      <c r="G236" s="595" t="e">
        <f>E236*VLOOKUP(F236,#REF!,4,FALSE)</f>
        <v>#REF!</v>
      </c>
      <c r="H236" s="596"/>
      <c r="I236" s="595"/>
      <c r="J236" s="595"/>
      <c r="K236" s="596"/>
      <c r="L236" s="596"/>
      <c r="M236" s="653" t="s">
        <v>285</v>
      </c>
      <c r="N236" s="193" t="s">
        <v>284</v>
      </c>
      <c r="O236" s="193" t="e">
        <f t="shared" si="56"/>
        <v>#REF!</v>
      </c>
    </row>
    <row r="237" spans="1:15">
      <c r="A237" s="601"/>
      <c r="B237" s="594"/>
      <c r="C237" s="594"/>
      <c r="D237" s="594"/>
      <c r="E237" s="594"/>
      <c r="F237" s="594"/>
      <c r="G237" s="594"/>
      <c r="H237" s="594"/>
      <c r="I237" s="594"/>
      <c r="J237" s="594"/>
      <c r="K237" s="594"/>
      <c r="L237" s="602"/>
      <c r="M237" s="597"/>
      <c r="N237" s="193"/>
      <c r="O237" s="193" t="e">
        <f t="shared" si="56"/>
        <v>#REF!</v>
      </c>
    </row>
    <row r="238" spans="1:15">
      <c r="A238" s="1766" t="e">
        <f>#REF!</f>
        <v>#REF!</v>
      </c>
      <c r="B238" s="1767"/>
      <c r="C238" s="1767"/>
      <c r="D238" s="594"/>
      <c r="E238" s="595"/>
      <c r="F238" s="594"/>
      <c r="G238" s="595" t="e">
        <f t="shared" ref="G238:L238" si="69">SUM(G236:G237)</f>
        <v>#REF!</v>
      </c>
      <c r="H238" s="595">
        <f t="shared" si="69"/>
        <v>0</v>
      </c>
      <c r="I238" s="595">
        <f t="shared" si="69"/>
        <v>0</v>
      </c>
      <c r="J238" s="595">
        <f t="shared" si="69"/>
        <v>0</v>
      </c>
      <c r="K238" s="595">
        <f t="shared" si="69"/>
        <v>0</v>
      </c>
      <c r="L238" s="596">
        <f t="shared" si="69"/>
        <v>0</v>
      </c>
      <c r="M238" s="597"/>
      <c r="N238" s="193"/>
      <c r="O238" s="193" t="e">
        <f t="shared" si="56"/>
        <v>#REF!</v>
      </c>
    </row>
    <row r="239" spans="1:15">
      <c r="A239" s="1768" t="e">
        <f>#REF!</f>
        <v>#REF!</v>
      </c>
      <c r="B239" s="1769"/>
      <c r="C239" s="1769"/>
      <c r="D239" s="594"/>
      <c r="E239" s="595"/>
      <c r="F239" s="594"/>
      <c r="G239" s="595"/>
      <c r="H239" s="595"/>
      <c r="I239" s="595"/>
      <c r="J239" s="595"/>
      <c r="K239" s="595"/>
      <c r="L239" s="596"/>
      <c r="M239" s="597"/>
      <c r="N239" s="193"/>
      <c r="O239" s="193" t="e">
        <f t="shared" si="56"/>
        <v>#REF!</v>
      </c>
    </row>
    <row r="240" spans="1:15" ht="30">
      <c r="A240" s="249"/>
      <c r="B240" s="33"/>
      <c r="C240" s="19"/>
      <c r="D240" s="594" t="s">
        <v>283</v>
      </c>
      <c r="E240" s="595"/>
      <c r="F240" s="80" t="s">
        <v>282</v>
      </c>
      <c r="G240" s="595"/>
      <c r="H240" s="595"/>
      <c r="I240" s="595"/>
      <c r="J240" s="595"/>
      <c r="K240" s="595"/>
      <c r="L240" s="596"/>
      <c r="M240" s="597" t="s">
        <v>285</v>
      </c>
      <c r="N240" s="193" t="s">
        <v>284</v>
      </c>
      <c r="O240" s="193" t="e">
        <f t="shared" si="56"/>
        <v>#REF!</v>
      </c>
    </row>
    <row r="241" spans="1:15">
      <c r="A241" s="249"/>
      <c r="B241" s="33"/>
      <c r="C241" s="19"/>
      <c r="D241" s="594"/>
      <c r="E241" s="595"/>
      <c r="F241" s="18"/>
      <c r="G241" s="595"/>
      <c r="H241" s="595"/>
      <c r="I241" s="595"/>
      <c r="J241" s="595"/>
      <c r="K241" s="595"/>
      <c r="L241" s="596"/>
      <c r="M241" s="597"/>
      <c r="N241" s="193"/>
      <c r="O241" s="193" t="e">
        <f t="shared" si="56"/>
        <v>#REF!</v>
      </c>
    </row>
    <row r="242" spans="1:15" ht="15.75" thickBot="1">
      <c r="A242" s="1770" t="e">
        <f>#REF!</f>
        <v>#REF!</v>
      </c>
      <c r="B242" s="1771"/>
      <c r="C242" s="1771"/>
      <c r="D242" s="603"/>
      <c r="E242" s="604"/>
      <c r="F242" s="603"/>
      <c r="G242" s="604">
        <f t="shared" ref="G242:L242" si="70">SUM(G240:G241)</f>
        <v>0</v>
      </c>
      <c r="H242" s="604">
        <f t="shared" si="70"/>
        <v>0</v>
      </c>
      <c r="I242" s="604">
        <f t="shared" si="70"/>
        <v>0</v>
      </c>
      <c r="J242" s="604">
        <f t="shared" si="70"/>
        <v>0</v>
      </c>
      <c r="K242" s="604">
        <f t="shared" si="70"/>
        <v>0</v>
      </c>
      <c r="L242" s="605">
        <f t="shared" si="70"/>
        <v>0</v>
      </c>
      <c r="M242" s="606"/>
      <c r="N242" s="193"/>
      <c r="O242" s="193" t="e">
        <f t="shared" si="56"/>
        <v>#REF!</v>
      </c>
    </row>
    <row r="243" spans="1:15" ht="18.75">
      <c r="A243" s="667"/>
      <c r="B243" s="624" t="e">
        <f>#REF!</f>
        <v>#REF!</v>
      </c>
      <c r="C243" s="668" t="str">
        <f>A234</f>
        <v>выберите кредитора</v>
      </c>
      <c r="D243" s="669"/>
      <c r="E243" s="670"/>
      <c r="F243" s="671"/>
      <c r="G243" s="627" t="e">
        <f t="shared" ref="G243:L243" si="71">G242+G238</f>
        <v>#REF!</v>
      </c>
      <c r="H243" s="627">
        <f t="shared" si="71"/>
        <v>0</v>
      </c>
      <c r="I243" s="627">
        <f t="shared" si="71"/>
        <v>0</v>
      </c>
      <c r="J243" s="627">
        <f t="shared" si="71"/>
        <v>0</v>
      </c>
      <c r="K243" s="627">
        <f t="shared" si="71"/>
        <v>0</v>
      </c>
      <c r="L243" s="629">
        <f t="shared" si="71"/>
        <v>0</v>
      </c>
      <c r="M243" s="672"/>
      <c r="N243" s="193"/>
      <c r="O243" s="193" t="e">
        <f t="shared" si="56"/>
        <v>#REF!</v>
      </c>
    </row>
    <row r="244" spans="1:15" s="693" customFormat="1" ht="18.75">
      <c r="A244" s="1785"/>
      <c r="B244" s="1786"/>
      <c r="C244" s="1786"/>
      <c r="D244" s="687"/>
      <c r="E244" s="688"/>
      <c r="F244" s="689"/>
      <c r="G244" s="690"/>
      <c r="H244" s="690"/>
      <c r="I244" s="690"/>
      <c r="J244" s="690"/>
      <c r="K244" s="690"/>
      <c r="L244" s="691"/>
      <c r="M244" s="692"/>
      <c r="N244" s="594"/>
      <c r="O244" s="594" t="e">
        <f t="shared" si="56"/>
        <v>#REF!</v>
      </c>
    </row>
    <row r="245" spans="1:15" ht="19.5" thickBot="1">
      <c r="A245" s="1782" t="s">
        <v>283</v>
      </c>
      <c r="B245" s="1783"/>
      <c r="C245" s="1784"/>
      <c r="D245" s="185"/>
      <c r="E245" s="185"/>
      <c r="F245" s="848"/>
      <c r="G245" s="665" t="e">
        <f t="shared" ref="G245:L245" si="72">G254</f>
        <v>#REF!</v>
      </c>
      <c r="H245" s="665">
        <f t="shared" si="72"/>
        <v>0</v>
      </c>
      <c r="I245" s="665">
        <f t="shared" si="72"/>
        <v>0</v>
      </c>
      <c r="J245" s="665">
        <f t="shared" si="72"/>
        <v>0</v>
      </c>
      <c r="K245" s="665">
        <f t="shared" si="72"/>
        <v>0</v>
      </c>
      <c r="L245" s="666">
        <f t="shared" si="72"/>
        <v>0</v>
      </c>
      <c r="M245" s="318"/>
      <c r="N245" s="193"/>
      <c r="O245" s="193" t="e">
        <f t="shared" si="56"/>
        <v>#REF!</v>
      </c>
    </row>
    <row r="246" spans="1:15" ht="18.75">
      <c r="A246" s="1693" t="e">
        <f>#REF!</f>
        <v>#REF!</v>
      </c>
      <c r="B246" s="1694"/>
      <c r="C246" s="1694"/>
      <c r="D246" s="648"/>
      <c r="E246" s="648"/>
      <c r="F246" s="649"/>
      <c r="G246" s="648"/>
      <c r="H246" s="648"/>
      <c r="I246" s="648"/>
      <c r="J246" s="648"/>
      <c r="K246" s="648"/>
      <c r="L246" s="673"/>
      <c r="M246" s="607"/>
      <c r="N246" s="193"/>
      <c r="O246" s="193" t="e">
        <f t="shared" si="56"/>
        <v>#REF!</v>
      </c>
    </row>
    <row r="247" spans="1:15" ht="30">
      <c r="A247" s="249"/>
      <c r="B247" s="652" t="s">
        <v>280</v>
      </c>
      <c r="C247" s="19" t="s">
        <v>281</v>
      </c>
      <c r="D247" s="594" t="s">
        <v>283</v>
      </c>
      <c r="E247" s="641"/>
      <c r="F247" s="80" t="s">
        <v>282</v>
      </c>
      <c r="G247" s="595" t="e">
        <f>E247*VLOOKUP(F247,#REF!,4,FALSE)</f>
        <v>#REF!</v>
      </c>
      <c r="H247" s="596"/>
      <c r="I247" s="595"/>
      <c r="J247" s="595"/>
      <c r="K247" s="596"/>
      <c r="L247" s="596"/>
      <c r="M247" s="653" t="s">
        <v>285</v>
      </c>
      <c r="N247" s="193" t="s">
        <v>284</v>
      </c>
      <c r="O247" s="193" t="e">
        <f t="shared" si="56"/>
        <v>#REF!</v>
      </c>
    </row>
    <row r="248" spans="1:15">
      <c r="A248" s="601"/>
      <c r="B248" s="594"/>
      <c r="C248" s="594"/>
      <c r="D248" s="594"/>
      <c r="E248" s="594"/>
      <c r="F248" s="594"/>
      <c r="G248" s="594"/>
      <c r="H248" s="594"/>
      <c r="I248" s="594"/>
      <c r="J248" s="594"/>
      <c r="K248" s="594"/>
      <c r="L248" s="602"/>
      <c r="M248" s="597"/>
      <c r="N248" s="193"/>
      <c r="O248" s="193" t="e">
        <f t="shared" si="56"/>
        <v>#REF!</v>
      </c>
    </row>
    <row r="249" spans="1:15">
      <c r="A249" s="1766" t="e">
        <f>#REF!</f>
        <v>#REF!</v>
      </c>
      <c r="B249" s="1767"/>
      <c r="C249" s="1767"/>
      <c r="D249" s="594"/>
      <c r="E249" s="595"/>
      <c r="F249" s="594"/>
      <c r="G249" s="595" t="e">
        <f t="shared" ref="G249:L249" si="73">SUM(G247:G248)</f>
        <v>#REF!</v>
      </c>
      <c r="H249" s="595">
        <f t="shared" si="73"/>
        <v>0</v>
      </c>
      <c r="I249" s="595">
        <f t="shared" si="73"/>
        <v>0</v>
      </c>
      <c r="J249" s="595">
        <f t="shared" si="73"/>
        <v>0</v>
      </c>
      <c r="K249" s="595">
        <f t="shared" si="73"/>
        <v>0</v>
      </c>
      <c r="L249" s="596">
        <f t="shared" si="73"/>
        <v>0</v>
      </c>
      <c r="M249" s="597"/>
      <c r="N249" s="193"/>
      <c r="O249" s="193" t="e">
        <f t="shared" si="56"/>
        <v>#REF!</v>
      </c>
    </row>
    <row r="250" spans="1:15">
      <c r="A250" s="1768" t="e">
        <f>#REF!</f>
        <v>#REF!</v>
      </c>
      <c r="B250" s="1769"/>
      <c r="C250" s="1769"/>
      <c r="D250" s="594"/>
      <c r="E250" s="595"/>
      <c r="F250" s="594"/>
      <c r="G250" s="595"/>
      <c r="H250" s="595"/>
      <c r="I250" s="595"/>
      <c r="J250" s="595"/>
      <c r="K250" s="595"/>
      <c r="L250" s="596"/>
      <c r="M250" s="597"/>
      <c r="N250" s="193"/>
      <c r="O250" s="193" t="e">
        <f t="shared" si="56"/>
        <v>#REF!</v>
      </c>
    </row>
    <row r="251" spans="1:15" ht="30">
      <c r="A251" s="249"/>
      <c r="B251" s="33"/>
      <c r="C251" s="19"/>
      <c r="D251" s="594" t="s">
        <v>283</v>
      </c>
      <c r="E251" s="595"/>
      <c r="F251" s="80" t="s">
        <v>282</v>
      </c>
      <c r="G251" s="595"/>
      <c r="H251" s="595"/>
      <c r="I251" s="595"/>
      <c r="J251" s="595"/>
      <c r="K251" s="595"/>
      <c r="L251" s="596"/>
      <c r="M251" s="597" t="s">
        <v>285</v>
      </c>
      <c r="N251" s="193" t="s">
        <v>284</v>
      </c>
      <c r="O251" s="193" t="e">
        <f t="shared" si="56"/>
        <v>#REF!</v>
      </c>
    </row>
    <row r="252" spans="1:15">
      <c r="A252" s="249"/>
      <c r="B252" s="33"/>
      <c r="C252" s="19"/>
      <c r="D252" s="594"/>
      <c r="E252" s="595"/>
      <c r="F252" s="18"/>
      <c r="G252" s="595"/>
      <c r="H252" s="595"/>
      <c r="I252" s="595"/>
      <c r="J252" s="595"/>
      <c r="K252" s="595"/>
      <c r="L252" s="596"/>
      <c r="M252" s="597"/>
      <c r="N252" s="193"/>
      <c r="O252" s="193" t="e">
        <f t="shared" si="56"/>
        <v>#REF!</v>
      </c>
    </row>
    <row r="253" spans="1:15" ht="15.75" thickBot="1">
      <c r="A253" s="1770" t="e">
        <f>#REF!</f>
        <v>#REF!</v>
      </c>
      <c r="B253" s="1771"/>
      <c r="C253" s="1771"/>
      <c r="D253" s="603"/>
      <c r="E253" s="604"/>
      <c r="F253" s="603"/>
      <c r="G253" s="604">
        <f t="shared" ref="G253:L253" si="74">SUM(G251:G252)</f>
        <v>0</v>
      </c>
      <c r="H253" s="604">
        <f t="shared" si="74"/>
        <v>0</v>
      </c>
      <c r="I253" s="604">
        <f t="shared" si="74"/>
        <v>0</v>
      </c>
      <c r="J253" s="604">
        <f t="shared" si="74"/>
        <v>0</v>
      </c>
      <c r="K253" s="604">
        <f t="shared" si="74"/>
        <v>0</v>
      </c>
      <c r="L253" s="605">
        <f t="shared" si="74"/>
        <v>0</v>
      </c>
      <c r="M253" s="606"/>
      <c r="N253" s="193"/>
      <c r="O253" s="193" t="e">
        <f t="shared" si="56"/>
        <v>#REF!</v>
      </c>
    </row>
    <row r="254" spans="1:15" ht="18.75">
      <c r="A254" s="667"/>
      <c r="B254" s="624" t="e">
        <f>#REF!</f>
        <v>#REF!</v>
      </c>
      <c r="C254" s="668" t="str">
        <f>A245</f>
        <v>выберите кредитора</v>
      </c>
      <c r="D254" s="669"/>
      <c r="E254" s="670"/>
      <c r="F254" s="671"/>
      <c r="G254" s="627" t="e">
        <f t="shared" ref="G254:L254" si="75">G253+G249</f>
        <v>#REF!</v>
      </c>
      <c r="H254" s="627">
        <f t="shared" si="75"/>
        <v>0</v>
      </c>
      <c r="I254" s="627">
        <f t="shared" si="75"/>
        <v>0</v>
      </c>
      <c r="J254" s="627">
        <f t="shared" si="75"/>
        <v>0</v>
      </c>
      <c r="K254" s="627">
        <f t="shared" si="75"/>
        <v>0</v>
      </c>
      <c r="L254" s="629">
        <f t="shared" si="75"/>
        <v>0</v>
      </c>
      <c r="M254" s="672"/>
      <c r="N254" s="193"/>
      <c r="O254" s="193" t="e">
        <f t="shared" si="56"/>
        <v>#REF!</v>
      </c>
    </row>
    <row r="255" spans="1:15" s="693" customFormat="1">
      <c r="A255" s="694"/>
      <c r="B255" s="687"/>
      <c r="C255" s="695"/>
      <c r="D255" s="687"/>
      <c r="E255" s="688"/>
      <c r="F255" s="689"/>
      <c r="G255" s="690"/>
      <c r="H255" s="690"/>
      <c r="I255" s="690"/>
      <c r="J255" s="690"/>
      <c r="K255" s="690"/>
      <c r="L255" s="691"/>
      <c r="M255" s="692"/>
      <c r="N255" s="594"/>
      <c r="O255" s="594" t="e">
        <f t="shared" si="56"/>
        <v>#REF!</v>
      </c>
    </row>
    <row r="256" spans="1:15" ht="18.75">
      <c r="A256" s="1787" t="s">
        <v>283</v>
      </c>
      <c r="B256" s="1644"/>
      <c r="C256" s="1645"/>
      <c r="D256" s="185"/>
      <c r="E256" s="185"/>
      <c r="F256" s="848"/>
      <c r="G256" s="186" t="e">
        <f t="shared" ref="G256:L256" si="76">G265</f>
        <v>#REF!</v>
      </c>
      <c r="H256" s="186">
        <f t="shared" si="76"/>
        <v>0</v>
      </c>
      <c r="I256" s="186">
        <f t="shared" si="76"/>
        <v>0</v>
      </c>
      <c r="J256" s="186">
        <f t="shared" si="76"/>
        <v>0</v>
      </c>
      <c r="K256" s="186">
        <f t="shared" si="76"/>
        <v>0</v>
      </c>
      <c r="L256" s="235">
        <f t="shared" si="76"/>
        <v>0</v>
      </c>
      <c r="M256" s="318"/>
      <c r="N256" s="193"/>
      <c r="O256" s="193" t="e">
        <f t="shared" si="56"/>
        <v>#REF!</v>
      </c>
    </row>
    <row r="257" spans="1:15" ht="18.75">
      <c r="A257" s="1701" t="e">
        <f>#REF!</f>
        <v>#REF!</v>
      </c>
      <c r="B257" s="1702"/>
      <c r="C257" s="1702"/>
      <c r="D257" s="679"/>
      <c r="E257" s="679"/>
      <c r="F257" s="680"/>
      <c r="G257" s="679"/>
      <c r="H257" s="679"/>
      <c r="I257" s="679"/>
      <c r="J257" s="679"/>
      <c r="K257" s="679"/>
      <c r="L257" s="681"/>
      <c r="M257" s="682"/>
      <c r="N257" s="193"/>
      <c r="O257" s="193" t="e">
        <f t="shared" si="56"/>
        <v>#REF!</v>
      </c>
    </row>
    <row r="258" spans="1:15" ht="30">
      <c r="A258" s="249"/>
      <c r="B258" s="652" t="s">
        <v>280</v>
      </c>
      <c r="C258" s="19" t="s">
        <v>281</v>
      </c>
      <c r="D258" s="594" t="s">
        <v>283</v>
      </c>
      <c r="E258" s="641"/>
      <c r="F258" s="80" t="s">
        <v>282</v>
      </c>
      <c r="G258" s="595" t="e">
        <f>E258*VLOOKUP(F258,#REF!,4,FALSE)</f>
        <v>#REF!</v>
      </c>
      <c r="H258" s="596"/>
      <c r="I258" s="595"/>
      <c r="J258" s="595"/>
      <c r="K258" s="596"/>
      <c r="L258" s="596"/>
      <c r="M258" s="653" t="s">
        <v>285</v>
      </c>
      <c r="N258" s="193" t="s">
        <v>284</v>
      </c>
      <c r="O258" s="193" t="e">
        <f t="shared" si="56"/>
        <v>#REF!</v>
      </c>
    </row>
    <row r="259" spans="1:15">
      <c r="A259" s="601"/>
      <c r="B259" s="594"/>
      <c r="C259" s="594"/>
      <c r="D259" s="594"/>
      <c r="E259" s="594"/>
      <c r="F259" s="594"/>
      <c r="G259" s="594"/>
      <c r="H259" s="594"/>
      <c r="I259" s="594"/>
      <c r="J259" s="594"/>
      <c r="K259" s="594"/>
      <c r="L259" s="602"/>
      <c r="M259" s="597"/>
      <c r="N259" s="193"/>
      <c r="O259" s="193" t="e">
        <f t="shared" si="56"/>
        <v>#REF!</v>
      </c>
    </row>
    <row r="260" spans="1:15">
      <c r="A260" s="1766" t="e">
        <f>#REF!</f>
        <v>#REF!</v>
      </c>
      <c r="B260" s="1767"/>
      <c r="C260" s="1767"/>
      <c r="D260" s="594"/>
      <c r="E260" s="595"/>
      <c r="F260" s="594"/>
      <c r="G260" s="595" t="e">
        <f t="shared" ref="G260:L260" si="77">SUM(G258:G259)</f>
        <v>#REF!</v>
      </c>
      <c r="H260" s="595">
        <f t="shared" si="77"/>
        <v>0</v>
      </c>
      <c r="I260" s="595">
        <f t="shared" si="77"/>
        <v>0</v>
      </c>
      <c r="J260" s="595">
        <f t="shared" si="77"/>
        <v>0</v>
      </c>
      <c r="K260" s="595">
        <f t="shared" si="77"/>
        <v>0</v>
      </c>
      <c r="L260" s="596">
        <f t="shared" si="77"/>
        <v>0</v>
      </c>
      <c r="M260" s="597"/>
      <c r="N260" s="193"/>
      <c r="O260" s="193" t="e">
        <f t="shared" si="56"/>
        <v>#REF!</v>
      </c>
    </row>
    <row r="261" spans="1:15">
      <c r="A261" s="1768" t="e">
        <f>#REF!</f>
        <v>#REF!</v>
      </c>
      <c r="B261" s="1769"/>
      <c r="C261" s="1769"/>
      <c r="D261" s="594"/>
      <c r="E261" s="595"/>
      <c r="F261" s="594"/>
      <c r="G261" s="595"/>
      <c r="H261" s="595"/>
      <c r="I261" s="595"/>
      <c r="J261" s="595"/>
      <c r="K261" s="595"/>
      <c r="L261" s="596"/>
      <c r="M261" s="597"/>
      <c r="N261" s="193"/>
      <c r="O261" s="193" t="e">
        <f t="shared" si="56"/>
        <v>#REF!</v>
      </c>
    </row>
    <row r="262" spans="1:15" ht="30">
      <c r="A262" s="249"/>
      <c r="B262" s="33"/>
      <c r="C262" s="19"/>
      <c r="D262" s="594" t="s">
        <v>283</v>
      </c>
      <c r="E262" s="595"/>
      <c r="F262" s="80" t="s">
        <v>282</v>
      </c>
      <c r="G262" s="595"/>
      <c r="H262" s="595"/>
      <c r="I262" s="595"/>
      <c r="J262" s="595"/>
      <c r="K262" s="595"/>
      <c r="L262" s="596"/>
      <c r="M262" s="597" t="s">
        <v>285</v>
      </c>
      <c r="N262" s="193" t="s">
        <v>284</v>
      </c>
      <c r="O262" s="193" t="e">
        <f t="shared" si="56"/>
        <v>#REF!</v>
      </c>
    </row>
    <row r="263" spans="1:15">
      <c r="A263" s="249"/>
      <c r="B263" s="33"/>
      <c r="C263" s="19"/>
      <c r="D263" s="594"/>
      <c r="E263" s="595"/>
      <c r="F263" s="18"/>
      <c r="G263" s="595"/>
      <c r="H263" s="595"/>
      <c r="I263" s="595"/>
      <c r="J263" s="595"/>
      <c r="K263" s="595"/>
      <c r="L263" s="596"/>
      <c r="M263" s="597"/>
      <c r="N263" s="193"/>
      <c r="O263" s="193" t="e">
        <f t="shared" si="56"/>
        <v>#REF!</v>
      </c>
    </row>
    <row r="264" spans="1:15">
      <c r="A264" s="1791" t="e">
        <f>#REF!</f>
        <v>#REF!</v>
      </c>
      <c r="B264" s="1792"/>
      <c r="C264" s="1792"/>
      <c r="D264" s="683"/>
      <c r="E264" s="684"/>
      <c r="F264" s="683"/>
      <c r="G264" s="684">
        <f t="shared" ref="G264:L264" si="78">SUM(G262:G263)</f>
        <v>0</v>
      </c>
      <c r="H264" s="684">
        <f t="shared" si="78"/>
        <v>0</v>
      </c>
      <c r="I264" s="684">
        <f t="shared" si="78"/>
        <v>0</v>
      </c>
      <c r="J264" s="684">
        <f t="shared" si="78"/>
        <v>0</v>
      </c>
      <c r="K264" s="684">
        <f t="shared" si="78"/>
        <v>0</v>
      </c>
      <c r="L264" s="685">
        <f t="shared" si="78"/>
        <v>0</v>
      </c>
      <c r="M264" s="686"/>
      <c r="N264" s="193"/>
      <c r="O264" s="193" t="e">
        <f t="shared" si="56"/>
        <v>#REF!</v>
      </c>
    </row>
    <row r="265" spans="1:15" ht="18.75">
      <c r="A265" s="315"/>
      <c r="B265" s="356" t="e">
        <f>#REF!</f>
        <v>#REF!</v>
      </c>
      <c r="C265" s="261" t="str">
        <f>A256</f>
        <v>выберите кредитора</v>
      </c>
      <c r="D265" s="852"/>
      <c r="E265" s="259"/>
      <c r="F265" s="260"/>
      <c r="G265" s="25" t="e">
        <f t="shared" ref="G265:L265" si="79">G264+G260</f>
        <v>#REF!</v>
      </c>
      <c r="H265" s="25">
        <f t="shared" si="79"/>
        <v>0</v>
      </c>
      <c r="I265" s="25">
        <f t="shared" si="79"/>
        <v>0</v>
      </c>
      <c r="J265" s="25">
        <f t="shared" si="79"/>
        <v>0</v>
      </c>
      <c r="K265" s="25">
        <f t="shared" si="79"/>
        <v>0</v>
      </c>
      <c r="L265" s="236">
        <f t="shared" si="79"/>
        <v>0</v>
      </c>
      <c r="M265" s="319"/>
      <c r="N265" s="193"/>
      <c r="O265" s="193" t="e">
        <f t="shared" si="56"/>
        <v>#REF!</v>
      </c>
    </row>
    <row r="266" spans="1:15" s="693" customFormat="1">
      <c r="A266" s="694"/>
      <c r="B266" s="687"/>
      <c r="C266" s="695"/>
      <c r="D266" s="687"/>
      <c r="E266" s="688"/>
      <c r="F266" s="689"/>
      <c r="G266" s="690"/>
      <c r="H266" s="690"/>
      <c r="I266" s="690"/>
      <c r="J266" s="690"/>
      <c r="K266" s="690"/>
      <c r="L266" s="691"/>
      <c r="M266" s="692"/>
      <c r="N266" s="594"/>
      <c r="O266" s="594" t="e">
        <f t="shared" ref="O266:O277" si="80">IF(B266=$B$18,1,0)</f>
        <v>#REF!</v>
      </c>
    </row>
    <row r="267" spans="1:15" ht="19.5" thickBot="1">
      <c r="A267" s="1782" t="s">
        <v>283</v>
      </c>
      <c r="B267" s="1783"/>
      <c r="C267" s="1784"/>
      <c r="D267" s="185"/>
      <c r="E267" s="185"/>
      <c r="F267" s="848"/>
      <c r="G267" s="665" t="e">
        <f t="shared" ref="G267:L267" si="81">G276</f>
        <v>#REF!</v>
      </c>
      <c r="H267" s="665">
        <f t="shared" si="81"/>
        <v>0</v>
      </c>
      <c r="I267" s="665">
        <f t="shared" si="81"/>
        <v>0</v>
      </c>
      <c r="J267" s="665">
        <f t="shared" si="81"/>
        <v>0</v>
      </c>
      <c r="K267" s="665">
        <f t="shared" si="81"/>
        <v>0</v>
      </c>
      <c r="L267" s="666">
        <f t="shared" si="81"/>
        <v>0</v>
      </c>
      <c r="M267" s="318"/>
      <c r="N267" s="193"/>
      <c r="O267" s="193" t="e">
        <f t="shared" si="80"/>
        <v>#REF!</v>
      </c>
    </row>
    <row r="268" spans="1:15" ht="18.75">
      <c r="A268" s="1693" t="e">
        <f>#REF!</f>
        <v>#REF!</v>
      </c>
      <c r="B268" s="1694"/>
      <c r="C268" s="1694"/>
      <c r="D268" s="648"/>
      <c r="E268" s="648"/>
      <c r="F268" s="649"/>
      <c r="G268" s="648"/>
      <c r="H268" s="648"/>
      <c r="I268" s="648"/>
      <c r="J268" s="648"/>
      <c r="K268" s="648"/>
      <c r="L268" s="673"/>
      <c r="M268" s="607"/>
      <c r="N268" s="193"/>
      <c r="O268" s="193" t="e">
        <f t="shared" si="80"/>
        <v>#REF!</v>
      </c>
    </row>
    <row r="269" spans="1:15" ht="30">
      <c r="A269" s="249"/>
      <c r="B269" s="652" t="s">
        <v>280</v>
      </c>
      <c r="C269" s="19" t="s">
        <v>281</v>
      </c>
      <c r="D269" s="594" t="s">
        <v>283</v>
      </c>
      <c r="E269" s="641"/>
      <c r="F269" s="80" t="s">
        <v>282</v>
      </c>
      <c r="G269" s="595" t="e">
        <f>E269*VLOOKUP(F269,#REF!,4,FALSE)</f>
        <v>#REF!</v>
      </c>
      <c r="H269" s="596"/>
      <c r="I269" s="595"/>
      <c r="J269" s="595"/>
      <c r="K269" s="596"/>
      <c r="L269" s="596"/>
      <c r="M269" s="653" t="s">
        <v>285</v>
      </c>
      <c r="N269" s="193" t="s">
        <v>284</v>
      </c>
      <c r="O269" s="193" t="e">
        <f t="shared" si="80"/>
        <v>#REF!</v>
      </c>
    </row>
    <row r="270" spans="1:15">
      <c r="A270" s="601"/>
      <c r="B270" s="594"/>
      <c r="C270" s="594"/>
      <c r="D270" s="594"/>
      <c r="E270" s="594"/>
      <c r="F270" s="594"/>
      <c r="G270" s="594"/>
      <c r="H270" s="594"/>
      <c r="I270" s="594"/>
      <c r="J270" s="594"/>
      <c r="K270" s="594"/>
      <c r="L270" s="602"/>
      <c r="M270" s="597"/>
      <c r="N270" s="193"/>
      <c r="O270" s="193" t="e">
        <f t="shared" si="80"/>
        <v>#REF!</v>
      </c>
    </row>
    <row r="271" spans="1:15">
      <c r="A271" s="1766" t="e">
        <f>#REF!</f>
        <v>#REF!</v>
      </c>
      <c r="B271" s="1767"/>
      <c r="C271" s="1767"/>
      <c r="D271" s="594"/>
      <c r="E271" s="595"/>
      <c r="F271" s="594"/>
      <c r="G271" s="595" t="e">
        <f t="shared" ref="G271:L271" si="82">SUM(G269:G270)</f>
        <v>#REF!</v>
      </c>
      <c r="H271" s="595">
        <f t="shared" si="82"/>
        <v>0</v>
      </c>
      <c r="I271" s="595">
        <f t="shared" si="82"/>
        <v>0</v>
      </c>
      <c r="J271" s="595">
        <f t="shared" si="82"/>
        <v>0</v>
      </c>
      <c r="K271" s="595">
        <f t="shared" si="82"/>
        <v>0</v>
      </c>
      <c r="L271" s="596">
        <f t="shared" si="82"/>
        <v>0</v>
      </c>
      <c r="M271" s="597"/>
      <c r="N271" s="193"/>
      <c r="O271" s="193" t="e">
        <f t="shared" si="80"/>
        <v>#REF!</v>
      </c>
    </row>
    <row r="272" spans="1:15">
      <c r="A272" s="1768" t="e">
        <f>#REF!</f>
        <v>#REF!</v>
      </c>
      <c r="B272" s="1769"/>
      <c r="C272" s="1769"/>
      <c r="D272" s="594"/>
      <c r="E272" s="595"/>
      <c r="F272" s="594"/>
      <c r="G272" s="595"/>
      <c r="H272" s="595"/>
      <c r="I272" s="595"/>
      <c r="J272" s="595"/>
      <c r="K272" s="595"/>
      <c r="L272" s="596"/>
      <c r="M272" s="597"/>
      <c r="N272" s="193"/>
      <c r="O272" s="193" t="e">
        <f t="shared" si="80"/>
        <v>#REF!</v>
      </c>
    </row>
    <row r="273" spans="1:20" ht="30">
      <c r="A273" s="249"/>
      <c r="B273" s="33"/>
      <c r="C273" s="19"/>
      <c r="D273" s="594" t="s">
        <v>283</v>
      </c>
      <c r="E273" s="595"/>
      <c r="F273" s="80" t="s">
        <v>282</v>
      </c>
      <c r="G273" s="595"/>
      <c r="H273" s="595"/>
      <c r="I273" s="595"/>
      <c r="J273" s="595"/>
      <c r="K273" s="595"/>
      <c r="L273" s="596"/>
      <c r="M273" s="597" t="s">
        <v>285</v>
      </c>
      <c r="N273" s="193" t="s">
        <v>284</v>
      </c>
      <c r="O273" s="193" t="e">
        <f t="shared" si="80"/>
        <v>#REF!</v>
      </c>
    </row>
    <row r="274" spans="1:20">
      <c r="A274" s="249"/>
      <c r="B274" s="33"/>
      <c r="C274" s="19"/>
      <c r="D274" s="594"/>
      <c r="E274" s="595"/>
      <c r="F274" s="18"/>
      <c r="G274" s="595"/>
      <c r="H274" s="595"/>
      <c r="I274" s="595"/>
      <c r="J274" s="595"/>
      <c r="K274" s="595"/>
      <c r="L274" s="596"/>
      <c r="M274" s="597"/>
      <c r="N274" s="193"/>
      <c r="O274" s="193" t="e">
        <f t="shared" si="80"/>
        <v>#REF!</v>
      </c>
    </row>
    <row r="275" spans="1:20" ht="15.75" thickBot="1">
      <c r="A275" s="1770" t="e">
        <f>#REF!</f>
        <v>#REF!</v>
      </c>
      <c r="B275" s="1771"/>
      <c r="C275" s="1771"/>
      <c r="D275" s="603"/>
      <c r="E275" s="604"/>
      <c r="F275" s="603"/>
      <c r="G275" s="604">
        <f t="shared" ref="G275:L275" si="83">SUM(G273:G274)</f>
        <v>0</v>
      </c>
      <c r="H275" s="604">
        <f t="shared" si="83"/>
        <v>0</v>
      </c>
      <c r="I275" s="604">
        <f t="shared" si="83"/>
        <v>0</v>
      </c>
      <c r="J275" s="604">
        <f t="shared" si="83"/>
        <v>0</v>
      </c>
      <c r="K275" s="604">
        <f t="shared" si="83"/>
        <v>0</v>
      </c>
      <c r="L275" s="605">
        <f t="shared" si="83"/>
        <v>0</v>
      </c>
      <c r="M275" s="606"/>
      <c r="N275" s="193"/>
      <c r="O275" s="193" t="e">
        <f t="shared" si="80"/>
        <v>#REF!</v>
      </c>
    </row>
    <row r="276" spans="1:20" ht="18.75">
      <c r="A276" s="667"/>
      <c r="B276" s="624" t="e">
        <f>#REF!</f>
        <v>#REF!</v>
      </c>
      <c r="C276" s="668" t="str">
        <f>A267</f>
        <v>выберите кредитора</v>
      </c>
      <c r="D276" s="669"/>
      <c r="E276" s="670"/>
      <c r="F276" s="671"/>
      <c r="G276" s="627" t="e">
        <f t="shared" ref="G276:L276" si="84">G275+G271</f>
        <v>#REF!</v>
      </c>
      <c r="H276" s="627">
        <f t="shared" si="84"/>
        <v>0</v>
      </c>
      <c r="I276" s="627">
        <f t="shared" si="84"/>
        <v>0</v>
      </c>
      <c r="J276" s="627">
        <f t="shared" si="84"/>
        <v>0</v>
      </c>
      <c r="K276" s="627">
        <f t="shared" si="84"/>
        <v>0</v>
      </c>
      <c r="L276" s="629">
        <f t="shared" si="84"/>
        <v>0</v>
      </c>
      <c r="M276" s="672"/>
      <c r="N276" s="193"/>
      <c r="O276" s="193" t="e">
        <f t="shared" si="80"/>
        <v>#REF!</v>
      </c>
    </row>
    <row r="277" spans="1:20" ht="15.75" thickBot="1">
      <c r="A277" s="111"/>
      <c r="B277" s="39"/>
      <c r="C277" s="391"/>
      <c r="D277" s="40"/>
      <c r="E277" s="39"/>
      <c r="F277" s="74"/>
      <c r="G277" s="224"/>
      <c r="H277" s="75"/>
      <c r="I277" s="30"/>
      <c r="J277" s="30"/>
      <c r="K277" s="75"/>
      <c r="L277" s="30"/>
      <c r="M277" s="42"/>
      <c r="N277" s="193"/>
      <c r="O277" s="193" t="e">
        <f t="shared" si="80"/>
        <v>#REF!</v>
      </c>
    </row>
    <row r="278" spans="1:20" ht="22.5">
      <c r="A278" s="1793" t="e">
        <f>#REF!</f>
        <v>#REF!</v>
      </c>
      <c r="B278" s="1794"/>
      <c r="C278" s="1794"/>
      <c r="D278" s="392"/>
      <c r="E278" s="393"/>
      <c r="F278" s="394"/>
      <c r="G278" s="501" t="e">
        <f t="shared" ref="G278:L278" ca="1" si="85">SUMIF($O9:$O277,$O$18,G9:G267)</f>
        <v>#REF!</v>
      </c>
      <c r="H278" s="501">
        <f t="shared" ca="1" si="85"/>
        <v>2635.1908667600005</v>
      </c>
      <c r="I278" s="501" t="e">
        <f t="shared" ca="1" si="85"/>
        <v>#REF!</v>
      </c>
      <c r="J278" s="501">
        <f t="shared" ca="1" si="85"/>
        <v>714.26980000000003</v>
      </c>
      <c r="K278" s="501">
        <f t="shared" ca="1" si="85"/>
        <v>567.76883200000009</v>
      </c>
      <c r="L278" s="501">
        <f t="shared" ca="1" si="85"/>
        <v>497.79999999999978</v>
      </c>
      <c r="M278" s="396"/>
      <c r="N278" s="302"/>
      <c r="O278" s="193"/>
      <c r="T278" s="17"/>
    </row>
    <row r="279" spans="1:20" ht="20.25" thickBot="1">
      <c r="A279" s="1788" t="e">
        <f>#REF!</f>
        <v>#REF!</v>
      </c>
      <c r="B279" s="1789"/>
      <c r="C279" s="1789"/>
      <c r="D279" s="502"/>
      <c r="E279" s="503"/>
      <c r="F279" s="504"/>
      <c r="G279" s="505"/>
      <c r="H279" s="506"/>
      <c r="I279" s="821" t="e">
        <f ca="1">I278/I286</f>
        <v>#REF!</v>
      </c>
      <c r="J279" s="821">
        <f ca="1">J278/J286</f>
        <v>142.85396</v>
      </c>
      <c r="K279" s="821">
        <f ca="1">K278/K286</f>
        <v>112.42947168316834</v>
      </c>
      <c r="L279" s="821">
        <f ca="1">L278/L286</f>
        <v>97.992125984251928</v>
      </c>
      <c r="M279" s="507"/>
      <c r="N279" s="179"/>
      <c r="O279" s="193"/>
    </row>
    <row r="280" spans="1:20" ht="19.5">
      <c r="A280" s="359"/>
      <c r="B280" s="1790" t="s">
        <v>408</v>
      </c>
      <c r="C280" s="1790"/>
      <c r="D280" s="850"/>
      <c r="E280" s="360"/>
      <c r="F280" s="361"/>
      <c r="G280" s="362"/>
      <c r="H280" s="363"/>
      <c r="I280" s="364"/>
      <c r="J280" s="364"/>
      <c r="K280" s="364"/>
      <c r="L280" s="364"/>
      <c r="M280" s="360"/>
      <c r="N280" s="192"/>
      <c r="O280" s="4"/>
    </row>
    <row r="281" spans="1:20" ht="18.75">
      <c r="A281" s="1795" t="s">
        <v>622</v>
      </c>
      <c r="B281" s="1795"/>
      <c r="C281" s="1795"/>
      <c r="D281" s="850"/>
      <c r="E281" s="360"/>
      <c r="F281" s="361"/>
      <c r="G281" s="362"/>
      <c r="H281" s="363"/>
      <c r="I281" s="364"/>
      <c r="J281" s="814">
        <v>2186.2919999999999</v>
      </c>
      <c r="K281" s="814">
        <v>2230.2910000000002</v>
      </c>
      <c r="L281" s="814">
        <v>2259.5610000000001</v>
      </c>
      <c r="M281" s="360"/>
      <c r="N281" s="192"/>
      <c r="O281" s="4"/>
    </row>
    <row r="282" spans="1:20" ht="18.75">
      <c r="A282" s="1795" t="s">
        <v>625</v>
      </c>
      <c r="B282" s="1795"/>
      <c r="C282" s="1795"/>
      <c r="D282" s="850"/>
      <c r="E282" s="360"/>
      <c r="F282" s="361"/>
      <c r="G282" s="362"/>
      <c r="H282" s="363"/>
      <c r="I282" s="364"/>
      <c r="J282" s="815">
        <f>J281/J285</f>
        <v>0.25965463182897863</v>
      </c>
      <c r="K282" s="815">
        <f>K281/K285</f>
        <v>0.2336715674273859</v>
      </c>
      <c r="L282" s="815">
        <f>L281/L285</f>
        <v>0.20984588446069471</v>
      </c>
      <c r="M282" s="360"/>
      <c r="N282" s="192"/>
      <c r="O282" s="4"/>
    </row>
    <row r="283" spans="1:20" ht="19.5">
      <c r="A283" s="359"/>
      <c r="B283" s="3" t="s">
        <v>409</v>
      </c>
      <c r="C283" s="3"/>
      <c r="D283" s="365"/>
      <c r="E283" s="360"/>
      <c r="F283" s="361"/>
      <c r="G283" s="362"/>
      <c r="H283" s="363"/>
      <c r="I283" s="364"/>
      <c r="J283" s="364"/>
      <c r="K283" s="364"/>
      <c r="L283" s="364"/>
      <c r="M283" s="360"/>
      <c r="N283" s="192"/>
      <c r="O283" s="4"/>
    </row>
    <row r="284" spans="1:20" ht="19.5">
      <c r="A284" s="359"/>
      <c r="B284" s="1635" t="s">
        <v>410</v>
      </c>
      <c r="C284" s="1635"/>
      <c r="D284" s="1635"/>
      <c r="E284" s="360"/>
      <c r="F284" s="361"/>
      <c r="G284" s="1796" t="s">
        <v>239</v>
      </c>
      <c r="H284" s="1796"/>
      <c r="I284" s="141">
        <v>35800</v>
      </c>
      <c r="J284" s="141">
        <v>42100</v>
      </c>
      <c r="K284" s="141">
        <v>48200</v>
      </c>
      <c r="L284" s="141">
        <v>54700</v>
      </c>
      <c r="M284" s="360"/>
      <c r="N284" s="192"/>
      <c r="O284" s="4"/>
    </row>
    <row r="285" spans="1:20" ht="19.5">
      <c r="A285" s="359"/>
      <c r="B285" s="1635" t="s">
        <v>411</v>
      </c>
      <c r="C285" s="1635"/>
      <c r="D285" s="1635"/>
      <c r="E285" s="360"/>
      <c r="F285" s="361"/>
      <c r="G285" s="1796" t="s">
        <v>626</v>
      </c>
      <c r="H285" s="1796"/>
      <c r="I285" s="816">
        <v>7160</v>
      </c>
      <c r="J285" s="816">
        <v>8420</v>
      </c>
      <c r="K285" s="816">
        <v>9544.5544554455446</v>
      </c>
      <c r="L285" s="816">
        <v>10767.71653543307</v>
      </c>
      <c r="M285" s="360"/>
      <c r="N285" s="192"/>
      <c r="O285" s="4"/>
    </row>
    <row r="286" spans="1:20" ht="19.5">
      <c r="A286" s="359"/>
      <c r="B286" s="1635" t="s">
        <v>412</v>
      </c>
      <c r="C286" s="1635"/>
      <c r="D286" s="1635"/>
      <c r="E286" s="360"/>
      <c r="F286" s="361"/>
      <c r="G286" s="1796" t="s">
        <v>241</v>
      </c>
      <c r="H286" s="1796"/>
      <c r="I286" s="817">
        <v>5</v>
      </c>
      <c r="J286" s="817">
        <v>5</v>
      </c>
      <c r="K286" s="817">
        <v>5.05</v>
      </c>
      <c r="L286" s="817">
        <v>5.08</v>
      </c>
      <c r="M286" s="360"/>
      <c r="N286" s="192"/>
      <c r="O286" s="4"/>
    </row>
    <row r="287" spans="1:20" ht="19.5">
      <c r="A287" s="359"/>
      <c r="B287" s="1635" t="s">
        <v>413</v>
      </c>
      <c r="C287" s="1635"/>
      <c r="D287" s="1635"/>
      <c r="E287" s="360"/>
      <c r="F287" s="361"/>
      <c r="G287" s="362"/>
      <c r="H287" s="363"/>
      <c r="I287" s="364"/>
      <c r="J287" s="364"/>
      <c r="K287" s="364"/>
      <c r="L287" s="364"/>
      <c r="M287" s="360"/>
      <c r="N287" s="192"/>
      <c r="O287" s="4"/>
    </row>
    <row r="288" spans="1:20" ht="20.25" thickBot="1">
      <c r="A288" s="359"/>
      <c r="B288" s="1635" t="s">
        <v>414</v>
      </c>
      <c r="C288" s="1635"/>
      <c r="D288" s="1635"/>
      <c r="E288" s="360"/>
      <c r="F288" s="361"/>
      <c r="G288" s="362"/>
      <c r="H288" s="363"/>
      <c r="I288" s="364"/>
      <c r="J288" s="364"/>
      <c r="K288" s="364"/>
      <c r="L288" s="364"/>
      <c r="M288" s="360"/>
      <c r="N288" s="192"/>
      <c r="O288" s="4"/>
    </row>
    <row r="289" spans="1:17" ht="15.75">
      <c r="A289" s="129"/>
      <c r="B289" s="3"/>
      <c r="D289" s="131"/>
      <c r="E289" s="132"/>
      <c r="F289" s="132"/>
      <c r="G289" s="133"/>
      <c r="H289" s="133"/>
      <c r="I289" s="134">
        <f>I284/I285</f>
        <v>5</v>
      </c>
      <c r="J289" s="134">
        <f>J284/J285</f>
        <v>5</v>
      </c>
      <c r="K289" s="134">
        <f>K284/K285</f>
        <v>5.05</v>
      </c>
      <c r="L289" s="134">
        <f>L284/L285</f>
        <v>5.08</v>
      </c>
      <c r="M289" s="135"/>
      <c r="N289" s="135"/>
      <c r="O289" s="3"/>
    </row>
    <row r="290" spans="1:17">
      <c r="A290" s="3"/>
      <c r="B290" s="224"/>
      <c r="C290" s="3"/>
      <c r="D290" s="4"/>
      <c r="E290" s="224"/>
      <c r="F290" s="224"/>
      <c r="G290" s="224"/>
      <c r="H290" s="224"/>
      <c r="I290" s="224"/>
      <c r="J290" s="224"/>
      <c r="K290" s="224"/>
      <c r="L290" s="224"/>
      <c r="M290" s="3"/>
      <c r="N290" s="3"/>
      <c r="O290" s="3"/>
    </row>
    <row r="291" spans="1:17">
      <c r="A291" s="3"/>
      <c r="B291" s="224" t="s">
        <v>238</v>
      </c>
      <c r="C291" s="3"/>
      <c r="D291" s="4"/>
      <c r="E291" s="224"/>
      <c r="F291" s="224"/>
      <c r="G291" s="1617" t="s">
        <v>239</v>
      </c>
      <c r="H291" s="1617"/>
      <c r="I291" s="136">
        <v>35800</v>
      </c>
      <c r="J291" s="136">
        <v>42100</v>
      </c>
      <c r="K291" s="136">
        <v>48200</v>
      </c>
      <c r="L291" s="136">
        <v>54700</v>
      </c>
      <c r="M291" s="3"/>
      <c r="N291" s="3"/>
      <c r="O291" s="3"/>
      <c r="P291" s="3"/>
      <c r="Q291" s="17"/>
    </row>
    <row r="292" spans="1:17">
      <c r="A292" s="3"/>
      <c r="B292" s="224"/>
      <c r="C292" s="3" t="s">
        <v>240</v>
      </c>
      <c r="D292" s="4"/>
      <c r="E292" s="224"/>
      <c r="F292" s="224"/>
      <c r="G292" s="1617" t="s">
        <v>241</v>
      </c>
      <c r="H292" s="1617"/>
      <c r="I292" s="137">
        <v>5</v>
      </c>
      <c r="J292" s="137">
        <v>5.08</v>
      </c>
      <c r="K292" s="137">
        <v>5.33</v>
      </c>
      <c r="L292" s="137">
        <v>5.57</v>
      </c>
      <c r="M292" s="3"/>
      <c r="N292" s="3">
        <v>595.22418544831532</v>
      </c>
      <c r="O292" s="3"/>
      <c r="P292" s="3"/>
      <c r="Q292" s="17"/>
    </row>
    <row r="293" spans="1:17">
      <c r="A293" s="3"/>
      <c r="B293" s="224"/>
      <c r="C293" s="3"/>
      <c r="D293" s="4"/>
      <c r="E293" s="224"/>
      <c r="F293" s="224"/>
      <c r="G293" s="222"/>
      <c r="H293" s="222"/>
      <c r="I293" s="137"/>
      <c r="J293" s="137"/>
      <c r="K293" s="137"/>
      <c r="L293" s="137"/>
      <c r="M293" s="3"/>
      <c r="N293" s="3"/>
      <c r="O293" s="3"/>
      <c r="P293" s="3"/>
      <c r="Q293" s="17"/>
    </row>
    <row r="294" spans="1:17" ht="20.25">
      <c r="B294" s="5"/>
      <c r="C294" s="138"/>
      <c r="D294" s="4"/>
      <c r="E294" s="224"/>
      <c r="F294" s="224"/>
      <c r="G294" s="263"/>
      <c r="H294" s="139"/>
      <c r="I294" s="141"/>
      <c r="J294" s="266"/>
      <c r="K294" s="263"/>
      <c r="L294" s="141"/>
      <c r="M294" s="3"/>
      <c r="N294" s="3"/>
      <c r="O294" s="3"/>
      <c r="P294" s="3"/>
      <c r="Q294" s="17"/>
    </row>
    <row r="295" spans="1:17">
      <c r="B295" s="5"/>
      <c r="C295" s="138"/>
      <c r="D295" s="4"/>
      <c r="E295" s="224"/>
      <c r="F295" s="224"/>
      <c r="G295" s="221"/>
      <c r="H295" s="224"/>
      <c r="I295" s="139"/>
      <c r="J295" s="141"/>
      <c r="K295" s="141"/>
      <c r="L295" s="141"/>
      <c r="M295" s="3"/>
      <c r="N295" s="3"/>
      <c r="O295" s="3"/>
      <c r="P295" s="3"/>
      <c r="Q295" s="17"/>
    </row>
    <row r="296" spans="1:17">
      <c r="B296" s="5"/>
      <c r="C296" s="139"/>
      <c r="D296" s="4"/>
      <c r="E296" s="224"/>
      <c r="F296" s="224"/>
      <c r="G296" s="224"/>
      <c r="H296" s="224"/>
      <c r="I296" s="224"/>
      <c r="J296" s="224"/>
      <c r="K296" s="143"/>
      <c r="L296" s="224"/>
      <c r="M296" s="3"/>
      <c r="N296" s="3"/>
      <c r="O296" s="3"/>
      <c r="P296" s="3"/>
      <c r="Q296" s="17"/>
    </row>
    <row r="297" spans="1:17">
      <c r="B297" s="5"/>
      <c r="C297" s="139"/>
      <c r="D297" s="4"/>
      <c r="E297" s="224"/>
      <c r="F297" s="224"/>
      <c r="G297" s="224"/>
      <c r="H297" s="224"/>
      <c r="I297" s="224"/>
      <c r="J297" s="141"/>
      <c r="K297" s="224"/>
      <c r="L297" s="224"/>
      <c r="M297" s="3"/>
      <c r="N297" s="3"/>
      <c r="O297" s="3"/>
      <c r="P297" s="3"/>
      <c r="Q297" s="17"/>
    </row>
    <row r="298" spans="1:17">
      <c r="B298" s="5"/>
      <c r="C298" s="139"/>
      <c r="D298" s="4"/>
      <c r="E298" s="224"/>
      <c r="F298" s="224"/>
      <c r="G298" s="224"/>
      <c r="L298" s="224"/>
      <c r="M298" s="3"/>
      <c r="N298" s="3"/>
      <c r="O298" s="3"/>
      <c r="P298" s="3"/>
      <c r="Q298" s="17"/>
    </row>
    <row r="299" spans="1:17">
      <c r="B299" s="5"/>
      <c r="C299" s="3"/>
      <c r="D299" s="4"/>
      <c r="E299" s="224"/>
      <c r="F299" s="224"/>
      <c r="G299" s="224"/>
      <c r="H299" s="224"/>
      <c r="I299" s="224"/>
      <c r="J299" s="224"/>
      <c r="K299" s="224"/>
      <c r="L299" s="224"/>
      <c r="M299" s="3"/>
      <c r="N299" s="3"/>
      <c r="O299" s="3"/>
      <c r="P299" s="3"/>
      <c r="Q299" s="17"/>
    </row>
    <row r="300" spans="1:17">
      <c r="B300" s="94" t="s">
        <v>249</v>
      </c>
      <c r="G300" s="94">
        <v>1345956</v>
      </c>
      <c r="J300" s="94">
        <v>151771</v>
      </c>
      <c r="K300" s="94">
        <v>144242</v>
      </c>
      <c r="L300" s="94">
        <v>113601</v>
      </c>
      <c r="O300" s="3"/>
      <c r="Q300" s="17"/>
    </row>
    <row r="301" spans="1:17">
      <c r="O301" s="3"/>
      <c r="Q301" s="17"/>
    </row>
    <row r="302" spans="1:17">
      <c r="D302" s="5"/>
      <c r="E302" s="224"/>
      <c r="G302" s="5"/>
      <c r="H302" s="5"/>
      <c r="I302" s="224"/>
      <c r="O302" s="224"/>
      <c r="Q302" s="17"/>
    </row>
    <row r="303" spans="1:17">
      <c r="D303" s="94"/>
      <c r="G303" s="5"/>
      <c r="H303" s="224"/>
      <c r="I303" s="224"/>
      <c r="L303" s="5"/>
      <c r="N303" s="224"/>
      <c r="O303" s="224"/>
      <c r="P303" s="224"/>
      <c r="Q303" s="17"/>
    </row>
    <row r="304" spans="1:17">
      <c r="D304" s="94"/>
      <c r="G304" s="5"/>
      <c r="H304" s="224"/>
      <c r="I304" s="224"/>
      <c r="L304" s="5"/>
      <c r="N304" s="224"/>
      <c r="O304" s="224"/>
      <c r="Q304" s="17"/>
    </row>
    <row r="305" spans="2:17">
      <c r="D305" s="94"/>
      <c r="G305" s="5"/>
      <c r="H305" s="224"/>
      <c r="I305" s="224"/>
      <c r="L305" s="5"/>
      <c r="N305" s="224"/>
      <c r="O305" s="224"/>
      <c r="Q305" s="17"/>
    </row>
    <row r="306" spans="2:17">
      <c r="D306" s="94"/>
      <c r="G306" s="5"/>
      <c r="H306" s="224"/>
      <c r="I306" s="224"/>
      <c r="L306" s="5"/>
      <c r="N306" s="224"/>
      <c r="O306" s="224"/>
      <c r="Q306" s="17"/>
    </row>
    <row r="307" spans="2:17">
      <c r="B307" s="5"/>
      <c r="D307" s="94"/>
      <c r="G307" s="5"/>
      <c r="H307" s="224"/>
      <c r="I307" s="224"/>
      <c r="L307" s="5"/>
      <c r="N307" s="224"/>
      <c r="O307" s="224"/>
      <c r="Q307" s="17"/>
    </row>
    <row r="308" spans="2:17">
      <c r="B308" s="5"/>
      <c r="D308" s="94"/>
      <c r="G308" s="5"/>
      <c r="H308" s="224"/>
      <c r="I308" s="224"/>
      <c r="L308" s="5"/>
      <c r="N308" s="224"/>
      <c r="O308" s="224"/>
      <c r="Q308" s="17"/>
    </row>
    <row r="309" spans="2:17">
      <c r="B309" s="5"/>
      <c r="D309" s="94"/>
      <c r="G309" s="5"/>
      <c r="H309" s="224"/>
      <c r="I309" s="224"/>
      <c r="L309" s="5"/>
      <c r="N309" s="224"/>
      <c r="O309" s="224"/>
      <c r="Q309" s="17"/>
    </row>
    <row r="310" spans="2:17">
      <c r="B310" s="5"/>
      <c r="D310" s="94"/>
      <c r="G310" s="5"/>
      <c r="H310" s="224"/>
      <c r="I310" s="224"/>
      <c r="L310" s="5"/>
      <c r="N310" s="224"/>
      <c r="O310" s="224"/>
      <c r="Q310" s="17"/>
    </row>
    <row r="311" spans="2:17">
      <c r="B311" s="5"/>
      <c r="D311" s="94"/>
      <c r="G311" s="5"/>
      <c r="H311" s="224"/>
      <c r="I311" s="224"/>
      <c r="L311" s="5"/>
      <c r="N311" s="224"/>
      <c r="O311" s="224"/>
      <c r="Q311" s="17"/>
    </row>
    <row r="312" spans="2:17">
      <c r="B312" s="5"/>
      <c r="D312" s="94"/>
      <c r="G312" s="5"/>
      <c r="H312" s="224"/>
      <c r="I312" s="224"/>
      <c r="L312" s="5"/>
      <c r="N312" s="224"/>
      <c r="O312" s="224"/>
      <c r="Q312" s="17"/>
    </row>
    <row r="313" spans="2:17">
      <c r="B313" s="5"/>
      <c r="D313" s="5"/>
      <c r="E313" s="224"/>
      <c r="G313" s="5"/>
      <c r="H313" s="5"/>
      <c r="I313" s="224"/>
      <c r="O313" s="224"/>
      <c r="Q313" s="17"/>
    </row>
    <row r="314" spans="2:17">
      <c r="B314" s="5"/>
      <c r="D314" s="5"/>
      <c r="E314" s="224"/>
      <c r="G314" s="5"/>
      <c r="H314" s="5"/>
      <c r="I314" s="224"/>
      <c r="O314" s="224"/>
      <c r="Q314" s="17"/>
    </row>
    <row r="315" spans="2:17">
      <c r="B315" s="5"/>
      <c r="D315" s="5"/>
      <c r="E315" s="224"/>
      <c r="G315" s="5"/>
      <c r="H315" s="5"/>
      <c r="I315" s="224"/>
      <c r="O315" s="224"/>
      <c r="Q315" s="17"/>
    </row>
    <row r="316" spans="2:17">
      <c r="B316" s="5"/>
      <c r="D316" s="5"/>
      <c r="E316" s="224"/>
      <c r="G316" s="5"/>
      <c r="H316" s="5"/>
      <c r="I316" s="224"/>
      <c r="O316" s="224"/>
      <c r="Q316" s="17"/>
    </row>
    <row r="317" spans="2:17">
      <c r="B317" s="5"/>
      <c r="D317" s="5"/>
      <c r="E317" s="224"/>
      <c r="G317" s="5"/>
      <c r="H317" s="5"/>
      <c r="I317" s="224"/>
      <c r="O317" s="224"/>
      <c r="Q317" s="17"/>
    </row>
    <row r="318" spans="2:17">
      <c r="B318" s="5"/>
      <c r="D318" s="5"/>
      <c r="E318" s="224"/>
      <c r="G318" s="5"/>
      <c r="H318" s="5"/>
      <c r="I318" s="224"/>
      <c r="O318" s="224"/>
      <c r="Q318" s="17"/>
    </row>
    <row r="319" spans="2:17">
      <c r="B319" s="5"/>
      <c r="D319" s="5"/>
      <c r="E319" s="224"/>
      <c r="G319" s="5"/>
      <c r="H319" s="5"/>
      <c r="I319" s="224"/>
      <c r="O319" s="224"/>
      <c r="Q319" s="17"/>
    </row>
    <row r="320" spans="2:17">
      <c r="B320" s="5"/>
      <c r="D320" s="5"/>
      <c r="E320" s="224"/>
      <c r="G320" s="5"/>
      <c r="H320" s="5"/>
      <c r="I320" s="224"/>
      <c r="O320" s="224"/>
      <c r="Q320" s="17"/>
    </row>
    <row r="321" spans="2:17">
      <c r="B321" s="5"/>
      <c r="D321" s="5"/>
      <c r="E321" s="224"/>
      <c r="G321" s="5"/>
      <c r="H321" s="5"/>
      <c r="I321" s="224"/>
      <c r="O321" s="224"/>
      <c r="Q321" s="17"/>
    </row>
    <row r="322" spans="2:17">
      <c r="B322" s="5"/>
      <c r="D322" s="5"/>
      <c r="E322" s="224"/>
      <c r="G322" s="5"/>
      <c r="H322" s="5"/>
      <c r="I322" s="224"/>
      <c r="O322" s="224"/>
      <c r="Q322" s="17"/>
    </row>
    <row r="323" spans="2:17">
      <c r="B323" s="5"/>
      <c r="D323" s="5"/>
      <c r="E323" s="224"/>
      <c r="G323" s="5"/>
      <c r="H323" s="5"/>
      <c r="I323" s="224"/>
      <c r="O323" s="224"/>
      <c r="Q323" s="17"/>
    </row>
    <row r="324" spans="2:17">
      <c r="B324" s="5"/>
      <c r="D324" s="5"/>
      <c r="E324" s="224"/>
      <c r="G324" s="5"/>
      <c r="H324" s="5"/>
      <c r="I324" s="224"/>
      <c r="O324" s="224"/>
      <c r="Q324" s="17"/>
    </row>
    <row r="325" spans="2:17">
      <c r="B325" s="5"/>
      <c r="D325" s="5"/>
      <c r="E325" s="224"/>
      <c r="G325" s="5"/>
      <c r="H325" s="5"/>
      <c r="I325" s="224"/>
      <c r="O325" s="224"/>
      <c r="Q325" s="17"/>
    </row>
    <row r="326" spans="2:17">
      <c r="B326" s="5"/>
      <c r="D326" s="5"/>
      <c r="E326" s="224"/>
      <c r="G326" s="5"/>
      <c r="H326" s="5"/>
      <c r="I326" s="224"/>
      <c r="O326" s="224"/>
      <c r="Q326" s="17"/>
    </row>
    <row r="327" spans="2:17">
      <c r="B327" s="5"/>
      <c r="D327" s="5"/>
      <c r="E327" s="224"/>
      <c r="G327" s="5"/>
      <c r="H327" s="5"/>
      <c r="I327" s="224"/>
      <c r="O327" s="224"/>
      <c r="Q327" s="17"/>
    </row>
    <row r="328" spans="2:17">
      <c r="B328" s="5"/>
      <c r="D328" s="5"/>
      <c r="E328" s="224"/>
      <c r="G328" s="5"/>
      <c r="H328" s="5"/>
      <c r="I328" s="224"/>
      <c r="O328" s="224"/>
      <c r="Q328" s="17"/>
    </row>
    <row r="329" spans="2:17">
      <c r="B329" s="5"/>
      <c r="O329" s="224"/>
      <c r="Q329" s="17"/>
    </row>
    <row r="330" spans="2:17">
      <c r="B330" s="5"/>
      <c r="O330" s="224"/>
      <c r="Q330" s="17"/>
    </row>
    <row r="331" spans="2:17">
      <c r="B331" s="5"/>
      <c r="O331" s="224"/>
      <c r="Q331" s="17"/>
    </row>
    <row r="332" spans="2:17">
      <c r="B332" s="5"/>
      <c r="O332" s="224"/>
      <c r="Q332" s="17"/>
    </row>
    <row r="333" spans="2:17">
      <c r="B333" s="5"/>
      <c r="O333" s="224"/>
      <c r="Q333" s="17"/>
    </row>
    <row r="334" spans="2:17">
      <c r="B334" s="5"/>
      <c r="O334" s="224"/>
      <c r="Q334" s="17"/>
    </row>
    <row r="335" spans="2:17">
      <c r="B335" s="5"/>
      <c r="O335" s="224"/>
      <c r="Q335" s="17"/>
    </row>
    <row r="336" spans="2:17">
      <c r="B336" s="5"/>
      <c r="O336" s="224"/>
      <c r="Q336" s="17"/>
    </row>
    <row r="337" spans="2:17">
      <c r="B337" s="5"/>
      <c r="O337" s="224"/>
      <c r="Q337" s="17"/>
    </row>
    <row r="338" spans="2:17">
      <c r="B338" s="5"/>
      <c r="O338" s="224"/>
      <c r="Q338" s="17"/>
    </row>
    <row r="339" spans="2:17">
      <c r="B339" s="5"/>
      <c r="D339" s="5"/>
      <c r="E339" s="5"/>
      <c r="F339" s="5"/>
      <c r="G339" s="5"/>
      <c r="H339" s="5"/>
      <c r="I339" s="5"/>
      <c r="J339" s="5"/>
      <c r="K339" s="5"/>
      <c r="L339" s="5"/>
      <c r="O339" s="224"/>
      <c r="Q339" s="17"/>
    </row>
    <row r="340" spans="2:17">
      <c r="B340" s="5"/>
      <c r="D340" s="5"/>
      <c r="E340" s="5"/>
      <c r="F340" s="5"/>
      <c r="G340" s="5"/>
      <c r="H340" s="5"/>
      <c r="I340" s="5"/>
      <c r="J340" s="5"/>
      <c r="K340" s="5"/>
      <c r="L340" s="5"/>
      <c r="O340" s="224"/>
      <c r="Q340" s="17"/>
    </row>
    <row r="341" spans="2:17">
      <c r="B341" s="5"/>
      <c r="D341" s="5"/>
      <c r="E341" s="5"/>
      <c r="F341" s="5"/>
      <c r="G341" s="5"/>
      <c r="H341" s="5"/>
      <c r="I341" s="5"/>
      <c r="J341" s="5"/>
      <c r="K341" s="5"/>
      <c r="L341" s="5"/>
      <c r="O341" s="224"/>
      <c r="Q341" s="17"/>
    </row>
    <row r="342" spans="2:17">
      <c r="B342" s="5"/>
      <c r="D342" s="5"/>
      <c r="E342" s="5"/>
      <c r="F342" s="5"/>
      <c r="G342" s="5"/>
      <c r="H342" s="5"/>
      <c r="I342" s="5"/>
      <c r="J342" s="5"/>
      <c r="K342" s="5"/>
      <c r="L342" s="5"/>
      <c r="O342" s="224"/>
      <c r="Q342" s="17"/>
    </row>
    <row r="343" spans="2:17">
      <c r="B343" s="5"/>
      <c r="D343" s="5"/>
      <c r="E343" s="5"/>
      <c r="F343" s="5"/>
      <c r="G343" s="5"/>
      <c r="H343" s="5"/>
      <c r="I343" s="5"/>
      <c r="J343" s="5"/>
      <c r="K343" s="5"/>
      <c r="L343" s="5"/>
      <c r="O343" s="224"/>
      <c r="Q343" s="17"/>
    </row>
    <row r="344" spans="2:17">
      <c r="B344" s="5"/>
      <c r="D344" s="5"/>
      <c r="E344" s="5"/>
      <c r="F344" s="5"/>
      <c r="G344" s="5"/>
      <c r="H344" s="5"/>
      <c r="I344" s="5"/>
      <c r="J344" s="5"/>
      <c r="K344" s="5"/>
      <c r="L344" s="5"/>
      <c r="O344" s="224"/>
      <c r="Q344" s="17"/>
    </row>
    <row r="345" spans="2:17">
      <c r="B345" s="5"/>
      <c r="D345" s="5"/>
      <c r="E345" s="5"/>
      <c r="F345" s="5"/>
      <c r="G345" s="5"/>
      <c r="H345" s="5"/>
      <c r="I345" s="5"/>
      <c r="J345" s="5"/>
      <c r="K345" s="5"/>
      <c r="L345" s="5"/>
      <c r="O345" s="224"/>
      <c r="Q345" s="17"/>
    </row>
    <row r="346" spans="2:17">
      <c r="B346" s="5"/>
      <c r="D346" s="5"/>
      <c r="E346" s="5"/>
      <c r="F346" s="5"/>
      <c r="G346" s="5"/>
      <c r="H346" s="5"/>
      <c r="I346" s="5"/>
      <c r="J346" s="5"/>
      <c r="K346" s="5"/>
      <c r="L346" s="5"/>
      <c r="O346" s="224"/>
      <c r="Q346" s="17"/>
    </row>
    <row r="347" spans="2:17">
      <c r="B347" s="5"/>
      <c r="D347" s="5"/>
      <c r="E347" s="5"/>
      <c r="F347" s="5"/>
      <c r="G347" s="5"/>
      <c r="H347" s="5"/>
      <c r="I347" s="5"/>
      <c r="J347" s="5"/>
      <c r="K347" s="5"/>
      <c r="L347" s="5"/>
      <c r="O347" s="224"/>
      <c r="Q347" s="17"/>
    </row>
    <row r="348" spans="2:17">
      <c r="B348" s="5"/>
      <c r="D348" s="5"/>
      <c r="E348" s="5"/>
      <c r="F348" s="5"/>
      <c r="G348" s="5"/>
      <c r="H348" s="5"/>
      <c r="I348" s="5"/>
      <c r="J348" s="5"/>
      <c r="K348" s="5"/>
      <c r="L348" s="5"/>
      <c r="O348" s="224"/>
      <c r="Q348" s="17"/>
    </row>
    <row r="349" spans="2:17">
      <c r="B349" s="5"/>
      <c r="D349" s="5"/>
      <c r="E349" s="5"/>
      <c r="F349" s="5"/>
      <c r="G349" s="5"/>
      <c r="H349" s="5"/>
      <c r="I349" s="5"/>
      <c r="J349" s="5"/>
      <c r="K349" s="5"/>
      <c r="L349" s="5"/>
      <c r="O349" s="224"/>
      <c r="Q349" s="17"/>
    </row>
    <row r="350" spans="2:17">
      <c r="B350" s="5"/>
      <c r="D350" s="5"/>
      <c r="E350" s="5"/>
      <c r="F350" s="5"/>
      <c r="G350" s="5"/>
      <c r="H350" s="5"/>
      <c r="I350" s="5"/>
      <c r="J350" s="5"/>
      <c r="K350" s="5"/>
      <c r="L350" s="5"/>
      <c r="O350" s="224"/>
      <c r="Q350" s="17"/>
    </row>
    <row r="351" spans="2:17">
      <c r="B351" s="5"/>
      <c r="D351" s="5"/>
      <c r="E351" s="5"/>
      <c r="F351" s="5"/>
      <c r="G351" s="5"/>
      <c r="H351" s="5"/>
      <c r="I351" s="5"/>
      <c r="J351" s="5"/>
      <c r="K351" s="5"/>
      <c r="L351" s="5"/>
      <c r="O351" s="224"/>
      <c r="Q351" s="17"/>
    </row>
    <row r="352" spans="2:17">
      <c r="B352" s="5"/>
      <c r="D352" s="5"/>
      <c r="E352" s="5"/>
      <c r="F352" s="5"/>
      <c r="G352" s="5"/>
      <c r="H352" s="5"/>
      <c r="I352" s="5"/>
      <c r="J352" s="5"/>
      <c r="K352" s="5"/>
      <c r="L352" s="5"/>
      <c r="O352" s="224"/>
      <c r="Q352" s="17"/>
    </row>
    <row r="353" spans="2:17">
      <c r="B353" s="5"/>
      <c r="D353" s="5"/>
      <c r="E353" s="5"/>
      <c r="F353" s="5"/>
      <c r="G353" s="5"/>
      <c r="H353" s="5"/>
      <c r="I353" s="5"/>
      <c r="J353" s="5"/>
      <c r="K353" s="5"/>
      <c r="L353" s="5"/>
      <c r="O353" s="224"/>
      <c r="Q353" s="17"/>
    </row>
    <row r="354" spans="2:17">
      <c r="B354" s="5"/>
      <c r="D354" s="5"/>
      <c r="E354" s="5"/>
      <c r="F354" s="5"/>
      <c r="G354" s="5"/>
      <c r="H354" s="5"/>
      <c r="I354" s="5"/>
      <c r="J354" s="5"/>
      <c r="K354" s="5"/>
      <c r="L354" s="5"/>
      <c r="O354" s="224"/>
      <c r="Q354" s="17"/>
    </row>
    <row r="355" spans="2:17">
      <c r="B355" s="5"/>
      <c r="D355" s="5"/>
      <c r="E355" s="5"/>
      <c r="F355" s="5"/>
      <c r="G355" s="5"/>
      <c r="H355" s="5"/>
      <c r="I355" s="5"/>
      <c r="J355" s="5"/>
      <c r="K355" s="5"/>
      <c r="L355" s="5"/>
      <c r="O355" s="224"/>
      <c r="Q355" s="17"/>
    </row>
    <row r="356" spans="2:17">
      <c r="B356" s="5"/>
      <c r="D356" s="5"/>
      <c r="E356" s="5"/>
      <c r="F356" s="5"/>
      <c r="G356" s="5"/>
      <c r="H356" s="5"/>
      <c r="I356" s="5"/>
      <c r="J356" s="5"/>
      <c r="K356" s="5"/>
      <c r="L356" s="5"/>
      <c r="O356" s="224"/>
      <c r="Q356" s="17"/>
    </row>
    <row r="357" spans="2:17">
      <c r="B357" s="5"/>
      <c r="D357" s="5"/>
      <c r="E357" s="5"/>
      <c r="F357" s="5"/>
      <c r="G357" s="5"/>
      <c r="H357" s="5"/>
      <c r="I357" s="5"/>
      <c r="J357" s="5"/>
      <c r="K357" s="5"/>
      <c r="L357" s="5"/>
      <c r="O357" s="224"/>
      <c r="Q357" s="17"/>
    </row>
    <row r="358" spans="2:17">
      <c r="B358" s="5"/>
      <c r="D358" s="5"/>
      <c r="E358" s="5"/>
      <c r="F358" s="5"/>
      <c r="G358" s="5"/>
      <c r="H358" s="5"/>
      <c r="I358" s="5"/>
      <c r="J358" s="5"/>
      <c r="K358" s="5"/>
      <c r="L358" s="5"/>
      <c r="O358" s="224"/>
      <c r="Q358" s="17"/>
    </row>
    <row r="359" spans="2:17">
      <c r="B359" s="5"/>
      <c r="D359" s="5"/>
      <c r="E359" s="5"/>
      <c r="F359" s="5"/>
      <c r="G359" s="5"/>
      <c r="H359" s="5"/>
      <c r="I359" s="5"/>
      <c r="J359" s="5"/>
      <c r="K359" s="5"/>
      <c r="L359" s="5"/>
      <c r="O359" s="224"/>
      <c r="Q359" s="17"/>
    </row>
    <row r="360" spans="2:17">
      <c r="B360" s="5"/>
      <c r="D360" s="5"/>
      <c r="E360" s="5"/>
      <c r="F360" s="5"/>
      <c r="G360" s="5"/>
      <c r="H360" s="5"/>
      <c r="I360" s="5"/>
      <c r="J360" s="5"/>
      <c r="K360" s="5"/>
      <c r="L360" s="5"/>
      <c r="O360" s="224"/>
      <c r="Q360" s="17"/>
    </row>
    <row r="361" spans="2:17">
      <c r="B361" s="5"/>
      <c r="D361" s="5"/>
      <c r="E361" s="5"/>
      <c r="F361" s="5"/>
      <c r="G361" s="5"/>
      <c r="H361" s="5"/>
      <c r="I361" s="5"/>
      <c r="J361" s="5"/>
      <c r="K361" s="5"/>
      <c r="L361" s="5"/>
      <c r="O361" s="224"/>
      <c r="Q361" s="17"/>
    </row>
    <row r="362" spans="2:17">
      <c r="B362" s="5"/>
      <c r="D362" s="5"/>
      <c r="E362" s="5"/>
      <c r="F362" s="5"/>
      <c r="G362" s="5"/>
      <c r="H362" s="5"/>
      <c r="I362" s="5"/>
      <c r="J362" s="5"/>
      <c r="K362" s="5"/>
      <c r="L362" s="5"/>
      <c r="O362" s="224"/>
      <c r="Q362" s="17"/>
    </row>
    <row r="363" spans="2:17">
      <c r="B363" s="5"/>
      <c r="D363" s="5"/>
      <c r="E363" s="5"/>
      <c r="F363" s="5"/>
      <c r="G363" s="5"/>
      <c r="H363" s="5"/>
      <c r="I363" s="5"/>
      <c r="J363" s="5"/>
      <c r="K363" s="5"/>
      <c r="L363" s="5"/>
      <c r="O363" s="224"/>
      <c r="Q363" s="17"/>
    </row>
    <row r="364" spans="2:17">
      <c r="B364" s="5"/>
      <c r="D364" s="5"/>
      <c r="E364" s="5"/>
      <c r="F364" s="5"/>
      <c r="G364" s="5"/>
      <c r="H364" s="5"/>
      <c r="I364" s="5"/>
      <c r="J364" s="5"/>
      <c r="K364" s="5"/>
      <c r="L364" s="5"/>
      <c r="O364" s="224"/>
      <c r="Q364" s="17"/>
    </row>
    <row r="365" spans="2:17">
      <c r="B365" s="5"/>
      <c r="D365" s="5"/>
      <c r="E365" s="5"/>
      <c r="F365" s="5"/>
      <c r="G365" s="5"/>
      <c r="H365" s="5"/>
      <c r="I365" s="5"/>
      <c r="J365" s="5"/>
      <c r="K365" s="5"/>
      <c r="L365" s="5"/>
      <c r="O365" s="224"/>
      <c r="Q365" s="17"/>
    </row>
    <row r="366" spans="2:17">
      <c r="B366" s="5"/>
      <c r="D366" s="5"/>
      <c r="E366" s="5"/>
      <c r="F366" s="5"/>
      <c r="G366" s="5"/>
      <c r="H366" s="5"/>
      <c r="I366" s="5"/>
      <c r="J366" s="5"/>
      <c r="K366" s="5"/>
      <c r="L366" s="5"/>
      <c r="O366" s="224"/>
      <c r="Q366" s="17"/>
    </row>
    <row r="367" spans="2:17">
      <c r="B367" s="5"/>
      <c r="D367" s="5"/>
      <c r="E367" s="5"/>
      <c r="F367" s="5"/>
      <c r="G367" s="5"/>
      <c r="H367" s="5"/>
      <c r="I367" s="5"/>
      <c r="J367" s="5"/>
      <c r="K367" s="5"/>
      <c r="L367" s="5"/>
      <c r="O367" s="224"/>
      <c r="Q367" s="17"/>
    </row>
    <row r="368" spans="2:17">
      <c r="B368" s="5"/>
      <c r="D368" s="5"/>
      <c r="E368" s="5"/>
      <c r="F368" s="5"/>
      <c r="G368" s="5"/>
      <c r="H368" s="5"/>
      <c r="I368" s="5"/>
      <c r="J368" s="5"/>
      <c r="K368" s="5"/>
      <c r="L368" s="5"/>
      <c r="O368" s="224"/>
      <c r="Q368" s="17"/>
    </row>
    <row r="369" spans="2:17">
      <c r="B369" s="5"/>
      <c r="D369" s="5"/>
      <c r="E369" s="5"/>
      <c r="F369" s="5"/>
      <c r="G369" s="5"/>
      <c r="H369" s="5"/>
      <c r="I369" s="5"/>
      <c r="J369" s="5"/>
      <c r="K369" s="5"/>
      <c r="L369" s="5"/>
      <c r="O369" s="224"/>
      <c r="Q369" s="17"/>
    </row>
    <row r="370" spans="2:17">
      <c r="B370" s="5"/>
      <c r="D370" s="5"/>
      <c r="E370" s="5"/>
      <c r="F370" s="5"/>
      <c r="G370" s="5"/>
      <c r="H370" s="5"/>
      <c r="I370" s="5"/>
      <c r="J370" s="5"/>
      <c r="K370" s="5"/>
      <c r="L370" s="5"/>
      <c r="O370" s="224"/>
      <c r="Q370" s="17"/>
    </row>
    <row r="371" spans="2:17">
      <c r="B371" s="5"/>
      <c r="D371" s="5"/>
      <c r="E371" s="5"/>
      <c r="F371" s="5"/>
      <c r="G371" s="5"/>
      <c r="H371" s="5"/>
      <c r="I371" s="5"/>
      <c r="J371" s="5"/>
      <c r="K371" s="5"/>
      <c r="L371" s="5"/>
      <c r="O371" s="224"/>
      <c r="Q371" s="17"/>
    </row>
    <row r="372" spans="2:17">
      <c r="B372" s="5"/>
      <c r="D372" s="5"/>
      <c r="E372" s="5"/>
      <c r="F372" s="5"/>
      <c r="G372" s="5"/>
      <c r="H372" s="5"/>
      <c r="I372" s="5"/>
      <c r="J372" s="5"/>
      <c r="K372" s="5"/>
      <c r="L372" s="5"/>
      <c r="O372" s="224"/>
      <c r="Q372" s="17"/>
    </row>
    <row r="373" spans="2:17">
      <c r="B373" s="5"/>
      <c r="D373" s="5"/>
      <c r="E373" s="5"/>
      <c r="F373" s="5"/>
      <c r="G373" s="5"/>
      <c r="H373" s="5"/>
      <c r="I373" s="5"/>
      <c r="J373" s="5"/>
      <c r="K373" s="5"/>
      <c r="L373" s="5"/>
      <c r="O373" s="224"/>
      <c r="Q373" s="17"/>
    </row>
    <row r="374" spans="2:17">
      <c r="B374" s="5"/>
      <c r="D374" s="5"/>
      <c r="E374" s="5"/>
      <c r="F374" s="5"/>
      <c r="G374" s="5"/>
      <c r="H374" s="5"/>
      <c r="I374" s="5"/>
      <c r="J374" s="5"/>
      <c r="K374" s="5"/>
      <c r="L374" s="5"/>
      <c r="O374" s="224"/>
      <c r="Q374" s="17"/>
    </row>
    <row r="375" spans="2:17">
      <c r="B375" s="5"/>
      <c r="D375" s="5"/>
      <c r="E375" s="5"/>
      <c r="F375" s="5"/>
      <c r="G375" s="5"/>
      <c r="H375" s="5"/>
      <c r="I375" s="5"/>
      <c r="J375" s="5"/>
      <c r="K375" s="5"/>
      <c r="L375" s="5"/>
      <c r="O375" s="224"/>
      <c r="Q375" s="17"/>
    </row>
    <row r="376" spans="2:17">
      <c r="B376" s="5"/>
      <c r="D376" s="5"/>
      <c r="E376" s="5"/>
      <c r="F376" s="5"/>
      <c r="G376" s="5"/>
      <c r="H376" s="5"/>
      <c r="I376" s="5"/>
      <c r="J376" s="5"/>
      <c r="K376" s="5"/>
      <c r="L376" s="5"/>
      <c r="O376" s="224"/>
      <c r="Q376" s="17"/>
    </row>
    <row r="377" spans="2:17">
      <c r="B377" s="5"/>
      <c r="D377" s="5"/>
      <c r="E377" s="5"/>
      <c r="F377" s="5"/>
      <c r="G377" s="5"/>
      <c r="H377" s="5"/>
      <c r="I377" s="5"/>
      <c r="J377" s="5"/>
      <c r="K377" s="5"/>
      <c r="L377" s="5"/>
      <c r="O377" s="224"/>
      <c r="Q377" s="17"/>
    </row>
    <row r="378" spans="2:17">
      <c r="B378" s="5"/>
      <c r="D378" s="5"/>
      <c r="E378" s="5"/>
      <c r="F378" s="5"/>
      <c r="G378" s="5"/>
      <c r="H378" s="5"/>
      <c r="I378" s="5"/>
      <c r="J378" s="5"/>
      <c r="K378" s="5"/>
      <c r="L378" s="5"/>
      <c r="O378" s="224"/>
      <c r="Q378" s="17"/>
    </row>
    <row r="379" spans="2:17">
      <c r="B379" s="5"/>
      <c r="D379" s="5"/>
      <c r="E379" s="5"/>
      <c r="F379" s="5"/>
      <c r="G379" s="5"/>
      <c r="H379" s="5"/>
      <c r="I379" s="5"/>
      <c r="J379" s="5"/>
      <c r="K379" s="5"/>
      <c r="L379" s="5"/>
      <c r="O379" s="224"/>
      <c r="Q379" s="17"/>
    </row>
    <row r="380" spans="2:17">
      <c r="B380" s="5"/>
      <c r="D380" s="5"/>
      <c r="E380" s="5"/>
      <c r="F380" s="5"/>
      <c r="G380" s="5"/>
      <c r="H380" s="5"/>
      <c r="I380" s="5"/>
      <c r="J380" s="5"/>
      <c r="K380" s="5"/>
      <c r="L380" s="5"/>
      <c r="O380" s="224"/>
      <c r="Q380" s="17"/>
    </row>
    <row r="381" spans="2:17">
      <c r="B381" s="5"/>
      <c r="D381" s="5"/>
      <c r="E381" s="5"/>
      <c r="F381" s="5"/>
      <c r="G381" s="5"/>
      <c r="H381" s="5"/>
      <c r="I381" s="5"/>
      <c r="J381" s="5"/>
      <c r="K381" s="5"/>
      <c r="L381" s="5"/>
      <c r="O381" s="224"/>
      <c r="Q381" s="17"/>
    </row>
    <row r="382" spans="2:17">
      <c r="B382" s="5"/>
      <c r="D382" s="5"/>
      <c r="E382" s="5"/>
      <c r="F382" s="5"/>
      <c r="G382" s="5"/>
      <c r="H382" s="5"/>
      <c r="I382" s="5"/>
      <c r="J382" s="5"/>
      <c r="K382" s="5"/>
      <c r="L382" s="5"/>
      <c r="O382" s="224"/>
      <c r="Q382" s="17"/>
    </row>
    <row r="383" spans="2:17">
      <c r="B383" s="5"/>
      <c r="D383" s="5"/>
      <c r="E383" s="5"/>
      <c r="F383" s="5"/>
      <c r="G383" s="5"/>
      <c r="H383" s="5"/>
      <c r="I383" s="5"/>
      <c r="J383" s="5"/>
      <c r="K383" s="5"/>
      <c r="L383" s="5"/>
      <c r="O383" s="224"/>
      <c r="Q383" s="17"/>
    </row>
    <row r="384" spans="2:17">
      <c r="B384" s="5"/>
      <c r="D384" s="5"/>
      <c r="E384" s="5"/>
      <c r="F384" s="5"/>
      <c r="G384" s="5"/>
      <c r="H384" s="5"/>
      <c r="I384" s="5"/>
      <c r="J384" s="5"/>
      <c r="K384" s="5"/>
      <c r="L384" s="5"/>
      <c r="O384" s="224"/>
      <c r="Q384" s="17"/>
    </row>
    <row r="385" spans="2:17">
      <c r="B385" s="5"/>
      <c r="D385" s="5"/>
      <c r="E385" s="5"/>
      <c r="F385" s="5"/>
      <c r="G385" s="5"/>
      <c r="H385" s="5"/>
      <c r="I385" s="5"/>
      <c r="J385" s="5"/>
      <c r="K385" s="5"/>
      <c r="L385" s="5"/>
      <c r="O385" s="224"/>
      <c r="Q385" s="17"/>
    </row>
    <row r="386" spans="2:17">
      <c r="B386" s="5"/>
      <c r="D386" s="5"/>
      <c r="E386" s="5"/>
      <c r="F386" s="5"/>
      <c r="G386" s="5"/>
      <c r="H386" s="5"/>
      <c r="I386" s="5"/>
      <c r="J386" s="5"/>
      <c r="K386" s="5"/>
      <c r="L386" s="5"/>
      <c r="O386" s="224"/>
      <c r="Q386" s="17"/>
    </row>
    <row r="387" spans="2:17">
      <c r="B387" s="5"/>
      <c r="D387" s="5"/>
      <c r="E387" s="5"/>
      <c r="F387" s="5"/>
      <c r="G387" s="5"/>
      <c r="H387" s="5"/>
      <c r="I387" s="5"/>
      <c r="J387" s="5"/>
      <c r="K387" s="5"/>
      <c r="L387" s="5"/>
      <c r="O387" s="224"/>
      <c r="Q387" s="17"/>
    </row>
    <row r="388" spans="2:17">
      <c r="B388" s="5"/>
      <c r="D388" s="5"/>
      <c r="E388" s="5"/>
      <c r="F388" s="5"/>
      <c r="G388" s="5"/>
      <c r="H388" s="5"/>
      <c r="I388" s="5"/>
      <c r="J388" s="5"/>
      <c r="K388" s="5"/>
      <c r="L388" s="5"/>
      <c r="O388" s="224"/>
      <c r="Q388" s="17"/>
    </row>
    <row r="389" spans="2:17">
      <c r="B389" s="5"/>
      <c r="D389" s="5"/>
      <c r="E389" s="5"/>
      <c r="F389" s="5"/>
      <c r="G389" s="5"/>
      <c r="H389" s="5"/>
      <c r="I389" s="5"/>
      <c r="J389" s="5"/>
      <c r="K389" s="5"/>
      <c r="L389" s="5"/>
      <c r="O389" s="224"/>
      <c r="Q389" s="17"/>
    </row>
    <row r="390" spans="2:17">
      <c r="B390" s="5"/>
      <c r="D390" s="5"/>
      <c r="E390" s="5"/>
      <c r="F390" s="5"/>
      <c r="G390" s="5"/>
      <c r="H390" s="5"/>
      <c r="I390" s="5"/>
      <c r="J390" s="5"/>
      <c r="K390" s="5"/>
      <c r="L390" s="5"/>
      <c r="O390" s="224"/>
      <c r="Q390" s="17"/>
    </row>
    <row r="391" spans="2:17">
      <c r="B391" s="5"/>
      <c r="D391" s="5"/>
      <c r="E391" s="5"/>
      <c r="F391" s="5"/>
      <c r="G391" s="5"/>
      <c r="H391" s="5"/>
      <c r="I391" s="5"/>
      <c r="J391" s="5"/>
      <c r="K391" s="5"/>
      <c r="L391" s="5"/>
      <c r="O391" s="224"/>
      <c r="Q391" s="17"/>
    </row>
    <row r="392" spans="2:17">
      <c r="B392" s="5"/>
      <c r="D392" s="5"/>
      <c r="E392" s="5"/>
      <c r="F392" s="5"/>
      <c r="G392" s="5"/>
      <c r="H392" s="5"/>
      <c r="I392" s="5"/>
      <c r="J392" s="5"/>
      <c r="K392" s="5"/>
      <c r="L392" s="5"/>
      <c r="O392" s="224"/>
      <c r="Q392" s="17"/>
    </row>
    <row r="393" spans="2:17">
      <c r="B393" s="5"/>
      <c r="D393" s="5"/>
      <c r="E393" s="5"/>
      <c r="F393" s="5"/>
      <c r="G393" s="5"/>
      <c r="H393" s="5"/>
      <c r="I393" s="5"/>
      <c r="J393" s="5"/>
      <c r="K393" s="5"/>
      <c r="L393" s="5"/>
      <c r="O393" s="224"/>
      <c r="Q393" s="17"/>
    </row>
    <row r="394" spans="2:17">
      <c r="B394" s="5"/>
      <c r="D394" s="5"/>
      <c r="E394" s="5"/>
      <c r="F394" s="5"/>
      <c r="G394" s="5"/>
      <c r="H394" s="5"/>
      <c r="I394" s="5"/>
      <c r="J394" s="5"/>
      <c r="K394" s="5"/>
      <c r="L394" s="5"/>
      <c r="O394" s="224"/>
      <c r="Q394" s="17"/>
    </row>
    <row r="395" spans="2:17">
      <c r="B395" s="5"/>
      <c r="D395" s="5"/>
      <c r="E395" s="5"/>
      <c r="F395" s="5"/>
      <c r="G395" s="5"/>
      <c r="H395" s="5"/>
      <c r="I395" s="5"/>
      <c r="J395" s="5"/>
      <c r="K395" s="5"/>
      <c r="L395" s="5"/>
      <c r="O395" s="224"/>
      <c r="Q395" s="17"/>
    </row>
    <row r="396" spans="2:17">
      <c r="B396" s="5"/>
      <c r="D396" s="5"/>
      <c r="E396" s="5"/>
      <c r="F396" s="5"/>
      <c r="G396" s="5"/>
      <c r="H396" s="5"/>
      <c r="I396" s="5"/>
      <c r="J396" s="5"/>
      <c r="K396" s="5"/>
      <c r="L396" s="5"/>
      <c r="O396" s="224"/>
      <c r="Q396" s="17"/>
    </row>
    <row r="397" spans="2:17">
      <c r="B397" s="5"/>
      <c r="D397" s="5"/>
      <c r="E397" s="5"/>
      <c r="F397" s="5"/>
      <c r="G397" s="5"/>
      <c r="H397" s="5"/>
      <c r="I397" s="5"/>
      <c r="J397" s="5"/>
      <c r="K397" s="5"/>
      <c r="L397" s="5"/>
      <c r="O397" s="224"/>
      <c r="Q397" s="17"/>
    </row>
    <row r="398" spans="2:17">
      <c r="B398" s="5"/>
      <c r="D398" s="5"/>
      <c r="E398" s="5"/>
      <c r="F398" s="5"/>
      <c r="G398" s="5"/>
      <c r="H398" s="5"/>
      <c r="I398" s="5"/>
      <c r="J398" s="5"/>
      <c r="K398" s="5"/>
      <c r="L398" s="5"/>
      <c r="O398" s="224"/>
      <c r="Q398" s="17"/>
    </row>
    <row r="399" spans="2:17">
      <c r="B399" s="5"/>
      <c r="D399" s="5"/>
      <c r="E399" s="5"/>
      <c r="F399" s="5"/>
      <c r="G399" s="5"/>
      <c r="H399" s="5"/>
      <c r="I399" s="5"/>
      <c r="J399" s="5"/>
      <c r="K399" s="5"/>
      <c r="L399" s="5"/>
      <c r="O399" s="224"/>
      <c r="Q399" s="17"/>
    </row>
    <row r="400" spans="2:17">
      <c r="B400" s="5"/>
      <c r="D400" s="5"/>
      <c r="E400" s="5"/>
      <c r="F400" s="5"/>
      <c r="G400" s="5"/>
      <c r="H400" s="5"/>
      <c r="I400" s="5"/>
      <c r="J400" s="5"/>
      <c r="K400" s="5"/>
      <c r="L400" s="5"/>
      <c r="O400" s="224"/>
      <c r="Q400" s="17"/>
    </row>
    <row r="401" spans="2:17">
      <c r="B401" s="5"/>
      <c r="D401" s="5"/>
      <c r="E401" s="5"/>
      <c r="F401" s="5"/>
      <c r="G401" s="5"/>
      <c r="H401" s="5"/>
      <c r="I401" s="5"/>
      <c r="J401" s="5"/>
      <c r="K401" s="5"/>
      <c r="L401" s="5"/>
      <c r="O401" s="224"/>
      <c r="Q401" s="17"/>
    </row>
    <row r="402" spans="2:17">
      <c r="B402" s="5"/>
      <c r="D402" s="5"/>
      <c r="E402" s="5"/>
      <c r="F402" s="5"/>
      <c r="G402" s="5"/>
      <c r="H402" s="5"/>
      <c r="I402" s="5"/>
      <c r="J402" s="5"/>
      <c r="K402" s="5"/>
      <c r="L402" s="5"/>
      <c r="O402" s="224"/>
      <c r="Q402" s="17"/>
    </row>
    <row r="403" spans="2:17">
      <c r="B403" s="5"/>
      <c r="D403" s="5"/>
      <c r="E403" s="5"/>
      <c r="F403" s="5"/>
      <c r="G403" s="5"/>
      <c r="H403" s="5"/>
      <c r="I403" s="5"/>
      <c r="J403" s="5"/>
      <c r="K403" s="5"/>
      <c r="L403" s="5"/>
      <c r="O403" s="224"/>
      <c r="Q403" s="17"/>
    </row>
    <row r="404" spans="2:17">
      <c r="B404" s="5"/>
      <c r="D404" s="5"/>
      <c r="E404" s="5"/>
      <c r="F404" s="5"/>
      <c r="G404" s="5"/>
      <c r="H404" s="5"/>
      <c r="I404" s="5"/>
      <c r="J404" s="5"/>
      <c r="K404" s="5"/>
      <c r="L404" s="5"/>
      <c r="O404" s="224"/>
      <c r="Q404" s="17"/>
    </row>
    <row r="405" spans="2:17">
      <c r="B405" s="5"/>
      <c r="D405" s="5"/>
      <c r="E405" s="5"/>
      <c r="F405" s="5"/>
      <c r="G405" s="5"/>
      <c r="H405" s="5"/>
      <c r="I405" s="5"/>
      <c r="J405" s="5"/>
      <c r="K405" s="5"/>
      <c r="L405" s="5"/>
      <c r="O405" s="224"/>
      <c r="Q405" s="17"/>
    </row>
    <row r="406" spans="2:17">
      <c r="B406" s="5"/>
      <c r="D406" s="5"/>
      <c r="E406" s="5"/>
      <c r="F406" s="5"/>
      <c r="G406" s="5"/>
      <c r="H406" s="5"/>
      <c r="I406" s="5"/>
      <c r="J406" s="5"/>
      <c r="K406" s="5"/>
      <c r="L406" s="5"/>
      <c r="O406" s="224"/>
      <c r="Q406" s="17"/>
    </row>
    <row r="407" spans="2:17">
      <c r="B407" s="5"/>
      <c r="D407" s="5"/>
      <c r="E407" s="5"/>
      <c r="F407" s="5"/>
      <c r="G407" s="5"/>
      <c r="H407" s="5"/>
      <c r="I407" s="5"/>
      <c r="J407" s="5"/>
      <c r="K407" s="5"/>
      <c r="L407" s="5"/>
      <c r="O407" s="224"/>
      <c r="Q407" s="17"/>
    </row>
    <row r="408" spans="2:17">
      <c r="B408" s="5"/>
      <c r="D408" s="5"/>
      <c r="E408" s="5"/>
      <c r="F408" s="5"/>
      <c r="G408" s="5"/>
      <c r="H408" s="5"/>
      <c r="I408" s="5"/>
      <c r="J408" s="5"/>
      <c r="K408" s="5"/>
      <c r="L408" s="5"/>
      <c r="O408" s="224"/>
      <c r="Q408" s="17"/>
    </row>
    <row r="409" spans="2:17">
      <c r="B409" s="5"/>
      <c r="D409" s="5"/>
      <c r="E409" s="5"/>
      <c r="F409" s="5"/>
      <c r="G409" s="5"/>
      <c r="H409" s="5"/>
      <c r="I409" s="5"/>
      <c r="J409" s="5"/>
      <c r="K409" s="5"/>
      <c r="L409" s="5"/>
      <c r="O409" s="224"/>
      <c r="Q409" s="17"/>
    </row>
    <row r="410" spans="2:17">
      <c r="B410" s="5"/>
      <c r="D410" s="5"/>
      <c r="E410" s="5"/>
      <c r="F410" s="5"/>
      <c r="G410" s="5"/>
      <c r="H410" s="5"/>
      <c r="I410" s="5"/>
      <c r="J410" s="5"/>
      <c r="K410" s="5"/>
      <c r="L410" s="5"/>
      <c r="O410" s="224"/>
      <c r="Q410" s="17"/>
    </row>
    <row r="411" spans="2:17">
      <c r="B411" s="5"/>
      <c r="D411" s="5"/>
      <c r="E411" s="5"/>
      <c r="F411" s="5"/>
      <c r="G411" s="5"/>
      <c r="H411" s="5"/>
      <c r="I411" s="5"/>
      <c r="J411" s="5"/>
      <c r="K411" s="5"/>
      <c r="L411" s="5"/>
      <c r="O411" s="224"/>
      <c r="Q411" s="17"/>
    </row>
    <row r="412" spans="2:17">
      <c r="B412" s="5"/>
      <c r="D412" s="5"/>
      <c r="E412" s="5"/>
      <c r="F412" s="5"/>
      <c r="G412" s="5"/>
      <c r="H412" s="5"/>
      <c r="I412" s="5"/>
      <c r="J412" s="5"/>
      <c r="K412" s="5"/>
      <c r="L412" s="5"/>
      <c r="O412" s="224"/>
      <c r="Q412" s="17"/>
    </row>
    <row r="413" spans="2:17">
      <c r="B413" s="5"/>
      <c r="D413" s="5"/>
      <c r="E413" s="5"/>
      <c r="F413" s="5"/>
      <c r="G413" s="5"/>
      <c r="H413" s="5"/>
      <c r="I413" s="5"/>
      <c r="J413" s="5"/>
      <c r="K413" s="5"/>
      <c r="L413" s="5"/>
      <c r="O413" s="224"/>
      <c r="Q413" s="17"/>
    </row>
    <row r="414" spans="2:17">
      <c r="B414" s="5"/>
      <c r="D414" s="5"/>
      <c r="E414" s="5"/>
      <c r="F414" s="5"/>
      <c r="G414" s="5"/>
      <c r="H414" s="5"/>
      <c r="I414" s="5"/>
      <c r="J414" s="5"/>
      <c r="K414" s="5"/>
      <c r="L414" s="5"/>
      <c r="O414" s="224"/>
      <c r="Q414" s="17"/>
    </row>
    <row r="415" spans="2:17">
      <c r="B415" s="5"/>
      <c r="D415" s="5"/>
      <c r="E415" s="5"/>
      <c r="F415" s="5"/>
      <c r="G415" s="5"/>
      <c r="H415" s="5"/>
      <c r="I415" s="5"/>
      <c r="J415" s="5"/>
      <c r="K415" s="5"/>
      <c r="L415" s="5"/>
      <c r="O415" s="224"/>
      <c r="Q415" s="17"/>
    </row>
    <row r="416" spans="2:17">
      <c r="B416" s="5"/>
      <c r="D416" s="5"/>
      <c r="E416" s="5"/>
      <c r="F416" s="5"/>
      <c r="G416" s="5"/>
      <c r="H416" s="5"/>
      <c r="I416" s="5"/>
      <c r="J416" s="5"/>
      <c r="K416" s="5"/>
      <c r="L416" s="5"/>
      <c r="O416" s="224"/>
      <c r="Q416" s="17"/>
    </row>
    <row r="417" spans="2:17">
      <c r="B417" s="5"/>
      <c r="D417" s="5"/>
      <c r="E417" s="5"/>
      <c r="F417" s="5"/>
      <c r="G417" s="5"/>
      <c r="H417" s="5"/>
      <c r="I417" s="5"/>
      <c r="J417" s="5"/>
      <c r="K417" s="5"/>
      <c r="L417" s="5"/>
      <c r="O417" s="224"/>
      <c r="Q417" s="17"/>
    </row>
    <row r="418" spans="2:17">
      <c r="B418" s="5"/>
      <c r="D418" s="5"/>
      <c r="E418" s="5"/>
      <c r="F418" s="5"/>
      <c r="G418" s="5"/>
      <c r="H418" s="5"/>
      <c r="I418" s="5"/>
      <c r="J418" s="5"/>
      <c r="K418" s="5"/>
      <c r="L418" s="5"/>
      <c r="O418" s="224"/>
      <c r="Q418" s="17"/>
    </row>
    <row r="419" spans="2:17">
      <c r="B419" s="5"/>
      <c r="D419" s="5"/>
      <c r="E419" s="5"/>
      <c r="F419" s="5"/>
      <c r="G419" s="5"/>
      <c r="H419" s="5"/>
      <c r="I419" s="5"/>
      <c r="J419" s="5"/>
      <c r="K419" s="5"/>
      <c r="L419" s="5"/>
      <c r="O419" s="224"/>
      <c r="Q419" s="17"/>
    </row>
    <row r="420" spans="2:17">
      <c r="B420" s="5"/>
      <c r="D420" s="5"/>
      <c r="E420" s="5"/>
      <c r="F420" s="5"/>
      <c r="G420" s="5"/>
      <c r="H420" s="5"/>
      <c r="I420" s="5"/>
      <c r="J420" s="5"/>
      <c r="K420" s="5"/>
      <c r="L420" s="5"/>
      <c r="O420" s="224"/>
      <c r="Q420" s="17"/>
    </row>
    <row r="421" spans="2:17">
      <c r="B421" s="5"/>
      <c r="D421" s="5"/>
      <c r="E421" s="5"/>
      <c r="F421" s="5"/>
      <c r="G421" s="5"/>
      <c r="H421" s="5"/>
      <c r="I421" s="5"/>
      <c r="J421" s="5"/>
      <c r="K421" s="5"/>
      <c r="L421" s="5"/>
      <c r="O421" s="224"/>
      <c r="Q421" s="17"/>
    </row>
    <row r="422" spans="2:17">
      <c r="B422" s="5"/>
      <c r="D422" s="5"/>
      <c r="E422" s="5"/>
      <c r="F422" s="5"/>
      <c r="G422" s="5"/>
      <c r="H422" s="5"/>
      <c r="I422" s="5"/>
      <c r="J422" s="5"/>
      <c r="K422" s="5"/>
      <c r="L422" s="5"/>
      <c r="O422" s="224"/>
      <c r="Q422" s="17"/>
    </row>
    <row r="423" spans="2:17">
      <c r="B423" s="5"/>
      <c r="D423" s="5"/>
      <c r="E423" s="5"/>
      <c r="F423" s="5"/>
      <c r="G423" s="5"/>
      <c r="H423" s="5"/>
      <c r="I423" s="5"/>
      <c r="J423" s="5"/>
      <c r="K423" s="5"/>
      <c r="L423" s="5"/>
      <c r="O423" s="224"/>
      <c r="Q423" s="17"/>
    </row>
    <row r="424" spans="2:17">
      <c r="B424" s="5"/>
      <c r="D424" s="5"/>
      <c r="E424" s="5"/>
      <c r="F424" s="5"/>
      <c r="G424" s="5"/>
      <c r="H424" s="5"/>
      <c r="I424" s="5"/>
      <c r="J424" s="5"/>
      <c r="K424" s="5"/>
      <c r="L424" s="5"/>
      <c r="O424" s="224"/>
      <c r="Q424" s="17"/>
    </row>
    <row r="425" spans="2:17">
      <c r="B425" s="5"/>
      <c r="D425" s="5"/>
      <c r="E425" s="5"/>
      <c r="F425" s="5"/>
      <c r="G425" s="5"/>
      <c r="H425" s="5"/>
      <c r="I425" s="5"/>
      <c r="J425" s="5"/>
      <c r="K425" s="5"/>
      <c r="L425" s="5"/>
      <c r="O425" s="224"/>
      <c r="Q425" s="17"/>
    </row>
    <row r="426" spans="2:17">
      <c r="B426" s="5"/>
      <c r="D426" s="5"/>
      <c r="E426" s="5"/>
      <c r="F426" s="5"/>
      <c r="G426" s="5"/>
      <c r="H426" s="5"/>
      <c r="I426" s="5"/>
      <c r="J426" s="5"/>
      <c r="K426" s="5"/>
      <c r="L426" s="5"/>
      <c r="O426" s="224"/>
      <c r="Q426" s="17"/>
    </row>
    <row r="427" spans="2:17">
      <c r="B427" s="5"/>
      <c r="D427" s="5"/>
      <c r="E427" s="5"/>
      <c r="F427" s="5"/>
      <c r="G427" s="5"/>
      <c r="H427" s="5"/>
      <c r="I427" s="5"/>
      <c r="J427" s="5"/>
      <c r="K427" s="5"/>
      <c r="L427" s="5"/>
      <c r="O427" s="224"/>
      <c r="Q427" s="17"/>
    </row>
    <row r="428" spans="2:17">
      <c r="B428" s="5"/>
      <c r="D428" s="5"/>
      <c r="E428" s="5"/>
      <c r="F428" s="5"/>
      <c r="G428" s="5"/>
      <c r="H428" s="5"/>
      <c r="I428" s="5"/>
      <c r="J428" s="5"/>
      <c r="K428" s="5"/>
      <c r="L428" s="5"/>
      <c r="O428" s="224"/>
      <c r="Q428" s="17"/>
    </row>
    <row r="429" spans="2:17">
      <c r="B429" s="5"/>
      <c r="D429" s="5"/>
      <c r="E429" s="5"/>
      <c r="F429" s="5"/>
      <c r="G429" s="5"/>
      <c r="H429" s="5"/>
      <c r="I429" s="5"/>
      <c r="J429" s="5"/>
      <c r="K429" s="5"/>
      <c r="L429" s="5"/>
      <c r="O429" s="224"/>
      <c r="Q429" s="17"/>
    </row>
    <row r="430" spans="2:17">
      <c r="B430" s="5"/>
      <c r="D430" s="5"/>
      <c r="E430" s="5"/>
      <c r="F430" s="5"/>
      <c r="G430" s="5"/>
      <c r="H430" s="5"/>
      <c r="I430" s="5"/>
      <c r="J430" s="5"/>
      <c r="K430" s="5"/>
      <c r="L430" s="5"/>
      <c r="O430" s="224"/>
      <c r="Q430" s="17"/>
    </row>
    <row r="431" spans="2:17">
      <c r="B431" s="5"/>
      <c r="D431" s="5"/>
      <c r="E431" s="5"/>
      <c r="F431" s="5"/>
      <c r="G431" s="5"/>
      <c r="H431" s="5"/>
      <c r="I431" s="5"/>
      <c r="J431" s="5"/>
      <c r="K431" s="5"/>
      <c r="L431" s="5"/>
      <c r="O431" s="224"/>
      <c r="Q431" s="17"/>
    </row>
    <row r="432" spans="2:17">
      <c r="B432" s="5"/>
      <c r="D432" s="5"/>
      <c r="E432" s="5"/>
      <c r="F432" s="5"/>
      <c r="G432" s="5"/>
      <c r="H432" s="5"/>
      <c r="I432" s="5"/>
      <c r="J432" s="5"/>
      <c r="K432" s="5"/>
      <c r="L432" s="5"/>
      <c r="O432" s="224"/>
      <c r="Q432" s="17"/>
    </row>
    <row r="433" spans="2:17">
      <c r="B433" s="5"/>
      <c r="D433" s="5"/>
      <c r="E433" s="5"/>
      <c r="F433" s="5"/>
      <c r="G433" s="5"/>
      <c r="H433" s="5"/>
      <c r="I433" s="5"/>
      <c r="J433" s="5"/>
      <c r="K433" s="5"/>
      <c r="L433" s="5"/>
      <c r="O433" s="224"/>
      <c r="Q433" s="17"/>
    </row>
    <row r="434" spans="2:17">
      <c r="B434" s="5"/>
      <c r="D434" s="5"/>
      <c r="E434" s="5"/>
      <c r="F434" s="5"/>
      <c r="G434" s="5"/>
      <c r="H434" s="5"/>
      <c r="I434" s="5"/>
      <c r="J434" s="5"/>
      <c r="K434" s="5"/>
      <c r="L434" s="5"/>
      <c r="O434" s="224"/>
      <c r="Q434" s="17"/>
    </row>
    <row r="435" spans="2:17">
      <c r="B435" s="5"/>
      <c r="D435" s="5"/>
      <c r="E435" s="5"/>
      <c r="F435" s="5"/>
      <c r="G435" s="5"/>
      <c r="H435" s="5"/>
      <c r="I435" s="5"/>
      <c r="J435" s="5"/>
      <c r="K435" s="5"/>
      <c r="L435" s="5"/>
      <c r="O435" s="224"/>
      <c r="Q435" s="17"/>
    </row>
    <row r="436" spans="2:17">
      <c r="B436" s="5"/>
      <c r="D436" s="5"/>
      <c r="E436" s="5"/>
      <c r="F436" s="5"/>
      <c r="G436" s="5"/>
      <c r="H436" s="5"/>
      <c r="I436" s="5"/>
      <c r="J436" s="5"/>
      <c r="K436" s="5"/>
      <c r="L436" s="5"/>
      <c r="O436" s="224"/>
      <c r="Q436" s="17"/>
    </row>
    <row r="437" spans="2:17">
      <c r="B437" s="5"/>
      <c r="D437" s="5"/>
      <c r="E437" s="5"/>
      <c r="F437" s="5"/>
      <c r="G437" s="5"/>
      <c r="H437" s="5"/>
      <c r="I437" s="5"/>
      <c r="J437" s="5"/>
      <c r="K437" s="5"/>
      <c r="L437" s="5"/>
      <c r="O437" s="224"/>
      <c r="Q437" s="17"/>
    </row>
    <row r="438" spans="2:17">
      <c r="B438" s="5"/>
      <c r="D438" s="5"/>
      <c r="E438" s="5"/>
      <c r="F438" s="5"/>
      <c r="G438" s="5"/>
      <c r="H438" s="5"/>
      <c r="I438" s="5"/>
      <c r="J438" s="5"/>
      <c r="K438" s="5"/>
      <c r="L438" s="5"/>
      <c r="O438" s="224"/>
      <c r="Q438" s="17"/>
    </row>
    <row r="439" spans="2:17">
      <c r="B439" s="5"/>
      <c r="D439" s="5"/>
      <c r="E439" s="5"/>
      <c r="F439" s="5"/>
      <c r="G439" s="5"/>
      <c r="H439" s="5"/>
      <c r="I439" s="5"/>
      <c r="J439" s="5"/>
      <c r="K439" s="5"/>
      <c r="L439" s="5"/>
      <c r="O439" s="224"/>
      <c r="Q439" s="17"/>
    </row>
    <row r="440" spans="2:17">
      <c r="B440" s="5"/>
      <c r="D440" s="5"/>
      <c r="E440" s="5"/>
      <c r="F440" s="5"/>
      <c r="G440" s="5"/>
      <c r="H440" s="5"/>
      <c r="I440" s="5"/>
      <c r="J440" s="5"/>
      <c r="K440" s="5"/>
      <c r="L440" s="5"/>
      <c r="O440" s="224"/>
      <c r="Q440" s="17"/>
    </row>
    <row r="441" spans="2:17">
      <c r="B441" s="5"/>
      <c r="D441" s="5"/>
      <c r="E441" s="5"/>
      <c r="F441" s="5"/>
      <c r="G441" s="5"/>
      <c r="H441" s="5"/>
      <c r="I441" s="5"/>
      <c r="J441" s="5"/>
      <c r="K441" s="5"/>
      <c r="L441" s="5"/>
      <c r="O441" s="224"/>
      <c r="Q441" s="17"/>
    </row>
    <row r="442" spans="2:17">
      <c r="B442" s="5"/>
      <c r="D442" s="5"/>
      <c r="E442" s="5"/>
      <c r="F442" s="5"/>
      <c r="G442" s="5"/>
      <c r="H442" s="5"/>
      <c r="I442" s="5"/>
      <c r="J442" s="5"/>
      <c r="K442" s="5"/>
      <c r="L442" s="5"/>
      <c r="O442" s="224"/>
      <c r="Q442" s="17"/>
    </row>
    <row r="443" spans="2:17">
      <c r="B443" s="5"/>
      <c r="D443" s="5"/>
      <c r="E443" s="5"/>
      <c r="F443" s="5"/>
      <c r="G443" s="5"/>
      <c r="H443" s="5"/>
      <c r="I443" s="5"/>
      <c r="J443" s="5"/>
      <c r="K443" s="5"/>
      <c r="L443" s="5"/>
      <c r="O443" s="224"/>
      <c r="Q443" s="17"/>
    </row>
    <row r="444" spans="2:17">
      <c r="B444" s="5"/>
      <c r="D444" s="5"/>
      <c r="E444" s="5"/>
      <c r="F444" s="5"/>
      <c r="G444" s="5"/>
      <c r="H444" s="5"/>
      <c r="I444" s="5"/>
      <c r="J444" s="5"/>
      <c r="K444" s="5"/>
      <c r="L444" s="5"/>
      <c r="O444" s="224"/>
      <c r="Q444" s="17"/>
    </row>
    <row r="445" spans="2:17">
      <c r="B445" s="5"/>
      <c r="D445" s="5"/>
      <c r="E445" s="5"/>
      <c r="F445" s="5"/>
      <c r="G445" s="5"/>
      <c r="H445" s="5"/>
      <c r="I445" s="5"/>
      <c r="J445" s="5"/>
      <c r="K445" s="5"/>
      <c r="L445" s="5"/>
      <c r="O445" s="224"/>
      <c r="Q445" s="17"/>
    </row>
    <row r="446" spans="2:17">
      <c r="B446" s="5"/>
      <c r="D446" s="5"/>
      <c r="E446" s="5"/>
      <c r="F446" s="5"/>
      <c r="G446" s="5"/>
      <c r="H446" s="5"/>
      <c r="I446" s="5"/>
      <c r="J446" s="5"/>
      <c r="K446" s="5"/>
      <c r="L446" s="5"/>
      <c r="O446" s="224"/>
      <c r="Q446" s="17"/>
    </row>
    <row r="447" spans="2:17">
      <c r="B447" s="5"/>
      <c r="D447" s="5"/>
      <c r="E447" s="5"/>
      <c r="F447" s="5"/>
      <c r="G447" s="5"/>
      <c r="H447" s="5"/>
      <c r="I447" s="5"/>
      <c r="J447" s="5"/>
      <c r="K447" s="5"/>
      <c r="L447" s="5"/>
      <c r="O447" s="224"/>
      <c r="Q447" s="17"/>
    </row>
    <row r="448" spans="2:17">
      <c r="B448" s="5"/>
      <c r="D448" s="5"/>
      <c r="E448" s="5"/>
      <c r="F448" s="5"/>
      <c r="G448" s="5"/>
      <c r="H448" s="5"/>
      <c r="I448" s="5"/>
      <c r="J448" s="5"/>
      <c r="K448" s="5"/>
      <c r="L448" s="5"/>
      <c r="O448" s="224"/>
      <c r="Q448" s="17"/>
    </row>
    <row r="449" spans="2:17">
      <c r="B449" s="5"/>
      <c r="D449" s="5"/>
      <c r="E449" s="5"/>
      <c r="F449" s="5"/>
      <c r="G449" s="5"/>
      <c r="H449" s="5"/>
      <c r="I449" s="5"/>
      <c r="J449" s="5"/>
      <c r="K449" s="5"/>
      <c r="L449" s="5"/>
      <c r="O449" s="224"/>
      <c r="Q449" s="17"/>
    </row>
    <row r="450" spans="2:17">
      <c r="B450" s="5"/>
      <c r="D450" s="5"/>
      <c r="E450" s="5"/>
      <c r="F450" s="5"/>
      <c r="G450" s="5"/>
      <c r="H450" s="5"/>
      <c r="I450" s="5"/>
      <c r="J450" s="5"/>
      <c r="K450" s="5"/>
      <c r="L450" s="5"/>
      <c r="O450" s="224"/>
      <c r="Q450" s="17"/>
    </row>
    <row r="451" spans="2:17">
      <c r="B451" s="5"/>
      <c r="D451" s="5"/>
      <c r="E451" s="5"/>
      <c r="F451" s="5"/>
      <c r="G451" s="5"/>
      <c r="H451" s="5"/>
      <c r="I451" s="5"/>
      <c r="J451" s="5"/>
      <c r="K451" s="5"/>
      <c r="L451" s="5"/>
      <c r="O451" s="224"/>
      <c r="Q451" s="17"/>
    </row>
    <row r="452" spans="2:17">
      <c r="B452" s="5"/>
      <c r="D452" s="5"/>
      <c r="E452" s="5"/>
      <c r="F452" s="5"/>
      <c r="G452" s="5"/>
      <c r="H452" s="5"/>
      <c r="I452" s="5"/>
      <c r="J452" s="5"/>
      <c r="K452" s="5"/>
      <c r="L452" s="5"/>
      <c r="O452" s="224"/>
      <c r="Q452" s="17"/>
    </row>
    <row r="453" spans="2:17">
      <c r="B453" s="5"/>
      <c r="D453" s="5"/>
      <c r="E453" s="5"/>
      <c r="F453" s="5"/>
      <c r="G453" s="5"/>
      <c r="H453" s="5"/>
      <c r="I453" s="5"/>
      <c r="J453" s="5"/>
      <c r="K453" s="5"/>
      <c r="L453" s="5"/>
      <c r="O453" s="224"/>
      <c r="Q453" s="17"/>
    </row>
    <row r="454" spans="2:17">
      <c r="B454" s="5"/>
      <c r="D454" s="5"/>
      <c r="E454" s="5"/>
      <c r="F454" s="5"/>
      <c r="G454" s="5"/>
      <c r="H454" s="5"/>
      <c r="I454" s="5"/>
      <c r="J454" s="5"/>
      <c r="K454" s="5"/>
      <c r="L454" s="5"/>
      <c r="Q454" s="17"/>
    </row>
    <row r="455" spans="2:17">
      <c r="B455" s="5"/>
      <c r="D455" s="5"/>
      <c r="E455" s="5"/>
      <c r="F455" s="5"/>
      <c r="G455" s="5"/>
      <c r="H455" s="5"/>
      <c r="I455" s="5"/>
      <c r="J455" s="5"/>
      <c r="K455" s="5"/>
      <c r="L455" s="5"/>
      <c r="Q455" s="17"/>
    </row>
    <row r="456" spans="2:17">
      <c r="B456" s="5"/>
      <c r="D456" s="5"/>
      <c r="E456" s="5"/>
      <c r="F456" s="5"/>
      <c r="G456" s="5"/>
      <c r="H456" s="5"/>
      <c r="I456" s="5"/>
      <c r="J456" s="5"/>
      <c r="K456" s="5"/>
      <c r="L456" s="5"/>
      <c r="Q456" s="17"/>
    </row>
  </sheetData>
  <mergeCells count="136">
    <mergeCell ref="B287:D287"/>
    <mergeCell ref="B288:D288"/>
    <mergeCell ref="G291:H291"/>
    <mergeCell ref="G292:H292"/>
    <mergeCell ref="A281:C281"/>
    <mergeCell ref="A282:C282"/>
    <mergeCell ref="B284:D284"/>
    <mergeCell ref="G284:H284"/>
    <mergeCell ref="B285:D285"/>
    <mergeCell ref="G285:H285"/>
    <mergeCell ref="B286:D286"/>
    <mergeCell ref="G286:H286"/>
    <mergeCell ref="A267:C267"/>
    <mergeCell ref="A268:C268"/>
    <mergeCell ref="A271:C271"/>
    <mergeCell ref="A272:C272"/>
    <mergeCell ref="A275:C275"/>
    <mergeCell ref="A278:C278"/>
    <mergeCell ref="A245:C245"/>
    <mergeCell ref="A246:C246"/>
    <mergeCell ref="A249:C249"/>
    <mergeCell ref="A250:C250"/>
    <mergeCell ref="A279:C279"/>
    <mergeCell ref="B280:C280"/>
    <mergeCell ref="A257:C257"/>
    <mergeCell ref="A260:C260"/>
    <mergeCell ref="A261:C261"/>
    <mergeCell ref="A264:C264"/>
    <mergeCell ref="A227:C227"/>
    <mergeCell ref="A228:C228"/>
    <mergeCell ref="A253:C253"/>
    <mergeCell ref="A256:C256"/>
    <mergeCell ref="A234:C234"/>
    <mergeCell ref="A235:C235"/>
    <mergeCell ref="A238:C238"/>
    <mergeCell ref="A239:C239"/>
    <mergeCell ref="A242:C242"/>
    <mergeCell ref="A244:C244"/>
    <mergeCell ref="A231:C231"/>
    <mergeCell ref="A233:C233"/>
    <mergeCell ref="A212:C212"/>
    <mergeCell ref="A213:C213"/>
    <mergeCell ref="A216:C216"/>
    <mergeCell ref="A217:C217"/>
    <mergeCell ref="A220:C220"/>
    <mergeCell ref="A222:C222"/>
    <mergeCell ref="A223:C223"/>
    <mergeCell ref="A224:C224"/>
    <mergeCell ref="A198:C198"/>
    <mergeCell ref="A200:C200"/>
    <mergeCell ref="A201:C201"/>
    <mergeCell ref="A202:C202"/>
    <mergeCell ref="A205:C205"/>
    <mergeCell ref="A206:C206"/>
    <mergeCell ref="A175:C175"/>
    <mergeCell ref="A178:C178"/>
    <mergeCell ref="A179:C179"/>
    <mergeCell ref="A182:C182"/>
    <mergeCell ref="A209:C209"/>
    <mergeCell ref="A211:C211"/>
    <mergeCell ref="A190:C190"/>
    <mergeCell ref="A191:C191"/>
    <mergeCell ref="A194:C194"/>
    <mergeCell ref="A195:C195"/>
    <mergeCell ref="A153:C153"/>
    <mergeCell ref="A156:C156"/>
    <mergeCell ref="A183:C183"/>
    <mergeCell ref="B187:C187"/>
    <mergeCell ref="A161:C161"/>
    <mergeCell ref="A164:C164"/>
    <mergeCell ref="A167:C167"/>
    <mergeCell ref="B168:C168"/>
    <mergeCell ref="A171:C171"/>
    <mergeCell ref="A172:C172"/>
    <mergeCell ref="A157:C157"/>
    <mergeCell ref="A160:C160"/>
    <mergeCell ref="A115:C115"/>
    <mergeCell ref="A124:C124"/>
    <mergeCell ref="A125:C125"/>
    <mergeCell ref="A134:C134"/>
    <mergeCell ref="A137:C137"/>
    <mergeCell ref="A138:C138"/>
    <mergeCell ref="A146:C146"/>
    <mergeCell ref="A147:C147"/>
    <mergeCell ref="A94:C94"/>
    <mergeCell ref="A97:C97"/>
    <mergeCell ref="A100:C100"/>
    <mergeCell ref="A101:C101"/>
    <mergeCell ref="A107:C107"/>
    <mergeCell ref="A108:C108"/>
    <mergeCell ref="A71:C71"/>
    <mergeCell ref="A74:C74"/>
    <mergeCell ref="A77:C77"/>
    <mergeCell ref="A78:C78"/>
    <mergeCell ref="A111:C111"/>
    <mergeCell ref="A114:C114"/>
    <mergeCell ref="A86:C86"/>
    <mergeCell ref="A89:C89"/>
    <mergeCell ref="A90:C90"/>
    <mergeCell ref="A93:C93"/>
    <mergeCell ref="A28:C28"/>
    <mergeCell ref="A30:C30"/>
    <mergeCell ref="A82:C82"/>
    <mergeCell ref="A83:C83"/>
    <mergeCell ref="A44:C44"/>
    <mergeCell ref="A45:C45"/>
    <mergeCell ref="A61:C61"/>
    <mergeCell ref="A64:C64"/>
    <mergeCell ref="A65:C65"/>
    <mergeCell ref="A70:C70"/>
    <mergeCell ref="A33:C33"/>
    <mergeCell ref="A34:C34"/>
    <mergeCell ref="A7:C7"/>
    <mergeCell ref="A8:C8"/>
    <mergeCell ref="A13:C13"/>
    <mergeCell ref="A14:C14"/>
    <mergeCell ref="A17:C17"/>
    <mergeCell ref="A20:C20"/>
    <mergeCell ref="A21:C21"/>
    <mergeCell ref="A27:C27"/>
    <mergeCell ref="E5:F6"/>
    <mergeCell ref="G5:G6"/>
    <mergeCell ref="J5:L5"/>
    <mergeCell ref="M5:M6"/>
    <mergeCell ref="N5:N6"/>
    <mergeCell ref="O5:O6"/>
    <mergeCell ref="H5:H6"/>
    <mergeCell ref="I5:I6"/>
    <mergeCell ref="P5:Q5"/>
    <mergeCell ref="R5:R6"/>
    <mergeCell ref="L1:M1"/>
    <mergeCell ref="A2:M3"/>
    <mergeCell ref="A5:A6"/>
    <mergeCell ref="B5:B6"/>
    <mergeCell ref="C5:C6"/>
    <mergeCell ref="D5:D6"/>
  </mergeCells>
  <phoneticPr fontId="0" type="noConversion"/>
  <dataValidations count="4">
    <dataValidation type="list" allowBlank="1" showInputMessage="1" showErrorMessage="1" sqref="N158:N159 N91:N92 N192:N193 N203:N204 N214:N215 N225:N226 N236:N237 N247:N248 N258:N259 N269:N270 N22:N25 N66:N69 N79:N81 N9:N12 N139:N144 N148:N151 N169 N180 N184:N185 N196 N207 N218 N229 N240 N251 N262 N273 N46:N59 N35:N42 N109 N102:N106 N116:N122 N126:N132">
      <formula1>#REF!</formula1>
    </dataValidation>
    <dataValidation type="list" allowBlank="1" showInputMessage="1" showErrorMessage="1" sqref="M72:M73 M22:M26 M273:M274 M84:M85 M35:M43 M162:M163 M9:M12 M139:M145 M148:M152 M173:M174 M15:M16 M180 M184:M186 M262:M263 M251:M252 M240:M241 M229:M230 M218:M219 M207:M208 M196:M197 M169:M170 M158:M159 M91:M92 M79:M81 M66:M69 M192:M193 M203:M204 M214:M215 M225:M226 M236:M237 M247:M248 M258:M259 M269:M270 M95:M96 M46:M60 M109:M110 M102:M106 M116:M122 M126:M133">
      <formula1>#REF!</formula1>
    </dataValidation>
    <dataValidation type="list" allowBlank="1" showInputMessage="1" showErrorMessage="1" sqref="F72:F73 F22:F26 F84:F85 F95:F96 F35:F43 F162:F163 F9:F12 F139:F145 F148:F152 F173:F174 F15:F16 F180:F181 F184:F186 F262:F263 F251:F252 F240:F241 F229:F230 F207:F208 F196:F197 F169:F170 F158:F159 F91:F92 F79:F81 F66:F69 F192:F193 F203:F204 F214:F215 F218:F219 F225:F226 F236:F237 F247:F248 F258:F259 F269:F270 F273:F274 F46:F60 F109:F110 F102:F106 F116:F122 F126:F133">
      <formula1>#REF!</formula1>
    </dataValidation>
    <dataValidation type="list" allowBlank="1" showInputMessage="1" showErrorMessage="1" sqref="D72:D73 D22:D26 D84:D85 D95:D96 D35:D43 D162:D163 D9:D12 D139:D145 D126:D133 D173:D174 D15:D16 D180:D181 D184:D186 D262:D263 D251:D252 D240:D241 D229:D230 D207:D208 D196:D197 D169:D170 D158:D159 D91:D92 D79:D81 D66:D69 D192:D193 D203:D204 D214:D215 D218:D219 D225:D226 D236:D237 D247:D248 D258:D259 D269:D270 D273:D274 A7:C7 A20:C20 A33:C33 A64:C64 A77:C77 A89:C89 A100:C100 A114:C114 A137:C137 A156:C156 A167:C167 A178:C178 A190:C190 A201:C201 A212:C212 A223:C223 A234:C234 A245:C245 A256:C256 A267:C267 D46:D60 D109:D110 D102:D106 D116:D122 D148:D152">
      <formula1>#REF!</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sheetPr>
    <tabColor theme="9" tint="0.39997558519241921"/>
  </sheetPr>
  <dimension ref="A1:U392"/>
  <sheetViews>
    <sheetView workbookViewId="0">
      <selection activeCell="C38" sqref="C38:C39"/>
    </sheetView>
  </sheetViews>
  <sheetFormatPr defaultRowHeight="15"/>
  <cols>
    <col min="1" max="1" width="4" style="5" customWidth="1"/>
    <col min="2" max="2" width="14.85546875" style="94" customWidth="1"/>
    <col min="3" max="3" width="30.85546875" style="230" customWidth="1"/>
    <col min="4" max="4" width="12.28515625" style="95" customWidth="1"/>
    <col min="5" max="5" width="10" style="94" bestFit="1" customWidth="1"/>
    <col min="6" max="6" width="12.42578125" style="94" customWidth="1"/>
    <col min="7" max="7" width="16" style="94" bestFit="1" customWidth="1"/>
    <col min="8" max="8" width="12.85546875" style="94" bestFit="1" customWidth="1"/>
    <col min="9" max="9" width="12" style="94" customWidth="1"/>
    <col min="10" max="10" width="11.140625" style="94" customWidth="1"/>
    <col min="11" max="12" width="9.28515625" style="94" customWidth="1"/>
    <col min="13" max="13" width="22.42578125" style="5" customWidth="1"/>
    <col min="14" max="14" width="19.28515625" style="5" customWidth="1"/>
    <col min="15" max="15" width="12.28515625" style="95" customWidth="1"/>
    <col min="16" max="16" width="12.42578125" style="5" customWidth="1"/>
    <col min="17" max="17" width="12.140625" style="5" customWidth="1"/>
    <col min="18" max="18" width="13.5703125" style="5" hidden="1" customWidth="1"/>
    <col min="19" max="16384" width="9.140625" style="5"/>
  </cols>
  <sheetData>
    <row r="1" spans="1:21">
      <c r="L1" s="1665"/>
      <c r="M1" s="1665"/>
    </row>
    <row r="2" spans="1:21" s="1" customFormat="1" ht="18.75">
      <c r="A2" s="1618" t="s">
        <v>234</v>
      </c>
      <c r="B2" s="1618"/>
      <c r="C2" s="1618"/>
      <c r="D2" s="1618"/>
      <c r="E2" s="1618"/>
      <c r="F2" s="1618"/>
      <c r="G2" s="1618"/>
      <c r="H2" s="1618"/>
      <c r="I2" s="1618"/>
      <c r="J2" s="1618"/>
      <c r="K2" s="1618"/>
      <c r="L2" s="1618"/>
      <c r="M2" s="1618"/>
      <c r="N2" s="223"/>
      <c r="O2" s="223"/>
      <c r="P2" s="223"/>
    </row>
    <row r="3" spans="1:21" s="2" customFormat="1" ht="18.75">
      <c r="A3" s="1618"/>
      <c r="B3" s="1618"/>
      <c r="C3" s="1618"/>
      <c r="D3" s="1618"/>
      <c r="E3" s="1618"/>
      <c r="F3" s="1618"/>
      <c r="G3" s="1618"/>
      <c r="H3" s="1618"/>
      <c r="I3" s="1618"/>
      <c r="J3" s="1618"/>
      <c r="K3" s="1618"/>
      <c r="L3" s="1618"/>
      <c r="M3" s="1618"/>
      <c r="N3" s="223"/>
      <c r="O3" s="223"/>
      <c r="P3" s="223"/>
    </row>
    <row r="4" spans="1:21" ht="15.75" thickBot="1">
      <c r="A4" s="3"/>
      <c r="B4" s="224"/>
      <c r="C4" s="287"/>
      <c r="D4" s="4"/>
      <c r="E4" s="224"/>
      <c r="F4" s="224"/>
      <c r="G4" s="224"/>
      <c r="H4" s="224"/>
      <c r="I4" s="224"/>
      <c r="J4" s="224"/>
      <c r="K4" s="224"/>
      <c r="L4" s="224"/>
      <c r="M4" s="224" t="s">
        <v>235</v>
      </c>
      <c r="N4" s="224"/>
      <c r="O4" s="4"/>
      <c r="P4" s="224"/>
    </row>
    <row r="5" spans="1:21" s="6" customFormat="1" ht="15.75">
      <c r="A5" s="1647" t="s">
        <v>134</v>
      </c>
      <c r="B5" s="1604" t="s">
        <v>415</v>
      </c>
      <c r="C5" s="1604" t="s">
        <v>136</v>
      </c>
      <c r="D5" s="1650" t="s">
        <v>137</v>
      </c>
      <c r="E5" s="1652" t="s">
        <v>138</v>
      </c>
      <c r="F5" s="1641"/>
      <c r="G5" s="1604" t="s">
        <v>139</v>
      </c>
      <c r="H5" s="1604" t="s">
        <v>140</v>
      </c>
      <c r="I5" s="1638" t="s">
        <v>141</v>
      </c>
      <c r="J5" s="1808" t="s">
        <v>142</v>
      </c>
      <c r="K5" s="1809"/>
      <c r="L5" s="1810"/>
      <c r="M5" s="1638" t="s">
        <v>143</v>
      </c>
      <c r="N5" s="1802" t="s">
        <v>273</v>
      </c>
      <c r="O5" s="1650" t="s">
        <v>279</v>
      </c>
      <c r="P5" s="1659"/>
      <c r="Q5" s="1660"/>
      <c r="R5" s="1604" t="s">
        <v>250</v>
      </c>
    </row>
    <row r="6" spans="1:21" ht="16.5" thickBot="1">
      <c r="A6" s="1797"/>
      <c r="B6" s="1605"/>
      <c r="C6" s="1605"/>
      <c r="D6" s="1798"/>
      <c r="E6" s="1799"/>
      <c r="F6" s="1800"/>
      <c r="G6" s="1605"/>
      <c r="H6" s="1605"/>
      <c r="I6" s="1801"/>
      <c r="J6" s="7" t="s">
        <v>144</v>
      </c>
      <c r="K6" s="8" t="s">
        <v>145</v>
      </c>
      <c r="L6" s="8" t="s">
        <v>146</v>
      </c>
      <c r="M6" s="1801"/>
      <c r="N6" s="1803"/>
      <c r="O6" s="1804"/>
      <c r="P6" s="2"/>
      <c r="R6" s="1605"/>
    </row>
    <row r="7" spans="1:21" ht="19.5" thickBot="1">
      <c r="A7" s="1697" t="s">
        <v>122</v>
      </c>
      <c r="B7" s="1698"/>
      <c r="C7" s="1699"/>
      <c r="D7" s="270"/>
      <c r="E7" s="271"/>
      <c r="F7" s="321"/>
      <c r="G7" s="322" t="e">
        <f t="shared" ref="G7:L7" si="0">G23</f>
        <v>#REF!</v>
      </c>
      <c r="H7" s="322">
        <f t="shared" si="0"/>
        <v>39.855973649999996</v>
      </c>
      <c r="I7" s="322" t="e">
        <f t="shared" si="0"/>
        <v>#REF!</v>
      </c>
      <c r="J7" s="322">
        <f t="shared" si="0"/>
        <v>12.097999999999999</v>
      </c>
      <c r="K7" s="322">
        <f t="shared" si="0"/>
        <v>11.866</v>
      </c>
      <c r="L7" s="322">
        <f t="shared" si="0"/>
        <v>10.693999999999999</v>
      </c>
      <c r="M7" s="324"/>
      <c r="N7" s="179"/>
      <c r="O7" s="179"/>
      <c r="R7" s="5" t="str">
        <f ca="1">IF(H7='Sectors (Taj)'!H7,1,"Лож")</f>
        <v>Лож</v>
      </c>
      <c r="U7" s="5" t="e">
        <f ca="1">IF(H7='Sectors (Taj)'!H7,1,wrong)</f>
        <v>#NAME?</v>
      </c>
    </row>
    <row r="8" spans="1:21" ht="18.75">
      <c r="A8" s="1811" t="e">
        <f>#REF!</f>
        <v>#REF!</v>
      </c>
      <c r="B8" s="1812"/>
      <c r="C8" s="1812"/>
      <c r="D8" s="29"/>
      <c r="E8" s="30"/>
      <c r="F8" s="27"/>
      <c r="G8" s="198"/>
      <c r="H8" s="198"/>
      <c r="I8" s="198"/>
      <c r="J8" s="198"/>
      <c r="K8" s="198"/>
      <c r="L8" s="198"/>
      <c r="M8" s="320"/>
      <c r="N8" s="179"/>
      <c r="O8" s="179"/>
      <c r="U8" s="5">
        <f ca="1">IF(H8='Sectors (Taj)'!H8,1,wrong)</f>
        <v>1</v>
      </c>
    </row>
    <row r="9" spans="1:21" s="534" customFormat="1" ht="60">
      <c r="A9" s="556">
        <v>1</v>
      </c>
      <c r="B9" s="567">
        <v>43140</v>
      </c>
      <c r="C9" s="563" t="s">
        <v>132</v>
      </c>
      <c r="D9" s="563" t="s">
        <v>110</v>
      </c>
      <c r="E9" s="540">
        <v>10</v>
      </c>
      <c r="F9" s="540" t="s">
        <v>129</v>
      </c>
      <c r="G9" s="540" t="e">
        <f>E9*VLOOKUP(F9,#REF!,4,FALSE)</f>
        <v>#REF!</v>
      </c>
      <c r="H9" s="540">
        <v>13.317088119999999</v>
      </c>
      <c r="I9" s="540">
        <v>1.4332612</v>
      </c>
      <c r="J9" s="540">
        <v>0.317</v>
      </c>
      <c r="K9" s="540">
        <v>0</v>
      </c>
      <c r="L9" s="540">
        <v>0</v>
      </c>
      <c r="M9" s="533" t="s">
        <v>133</v>
      </c>
      <c r="N9" s="533" t="s">
        <v>122</v>
      </c>
      <c r="O9" s="533" t="e">
        <f>IF(B9=$B$23,1,0)</f>
        <v>#REF!</v>
      </c>
      <c r="P9" s="534">
        <v>1</v>
      </c>
      <c r="S9" s="696">
        <f ca="1">J9+I9+H9</f>
        <v>15.06734932</v>
      </c>
      <c r="U9" s="534" t="e">
        <f ca="1">IF(H9='Sectors (Taj)'!#REF!,1,wrong)</f>
        <v>#REF!</v>
      </c>
    </row>
    <row r="10" spans="1:21" ht="60">
      <c r="A10" s="251">
        <v>2</v>
      </c>
      <c r="B10" s="12">
        <v>2271</v>
      </c>
      <c r="C10" s="332" t="s">
        <v>147</v>
      </c>
      <c r="D10" s="14" t="s">
        <v>275</v>
      </c>
      <c r="E10" s="15">
        <v>3.7120000000000002</v>
      </c>
      <c r="F10" s="27" t="s">
        <v>129</v>
      </c>
      <c r="G10" s="30" t="e">
        <f>E10*VLOOKUP(F10,#REF!,4,FALSE)</f>
        <v>#REF!</v>
      </c>
      <c r="H10" s="15">
        <v>2.8511389999999999</v>
      </c>
      <c r="I10" s="15">
        <v>2.74</v>
      </c>
      <c r="J10" s="15">
        <v>0</v>
      </c>
      <c r="K10" s="15">
        <v>0</v>
      </c>
      <c r="L10" s="15">
        <v>0</v>
      </c>
      <c r="M10" s="193" t="s">
        <v>133</v>
      </c>
      <c r="N10" s="193" t="s">
        <v>122</v>
      </c>
      <c r="O10" s="193" t="e">
        <f t="shared" ref="O10:O73" si="1">IF(B10=$B$23,1,0)</f>
        <v>#REF!</v>
      </c>
      <c r="P10" s="5">
        <v>1</v>
      </c>
      <c r="U10" s="5" t="e">
        <f ca="1">IF(H10='Sectors (Taj)'!#REF!,1,wrong)</f>
        <v>#REF!</v>
      </c>
    </row>
    <row r="11" spans="1:21" s="534" customFormat="1" ht="60">
      <c r="A11" s="537">
        <v>3</v>
      </c>
      <c r="B11" s="538">
        <v>2313</v>
      </c>
      <c r="C11" s="565" t="s">
        <v>148</v>
      </c>
      <c r="D11" s="566" t="s">
        <v>275</v>
      </c>
      <c r="E11" s="540">
        <v>5.92</v>
      </c>
      <c r="F11" s="540" t="s">
        <v>129</v>
      </c>
      <c r="G11" s="540" t="e">
        <f>E11*VLOOKUP(F11,#REF!,4,FALSE)</f>
        <v>#REF!</v>
      </c>
      <c r="H11" s="540">
        <v>0.20389079000000002</v>
      </c>
      <c r="I11" s="540" t="e">
        <f>G11-H11-J11-K11</f>
        <v>#REF!</v>
      </c>
      <c r="J11" s="540">
        <v>3.2519999999999998</v>
      </c>
      <c r="K11" s="549">
        <v>0.51600000000000001</v>
      </c>
      <c r="L11" s="540">
        <v>0</v>
      </c>
      <c r="M11" s="533" t="s">
        <v>133</v>
      </c>
      <c r="N11" s="533" t="s">
        <v>122</v>
      </c>
      <c r="O11" s="533" t="e">
        <f t="shared" si="1"/>
        <v>#REF!</v>
      </c>
      <c r="P11" s="534">
        <v>1</v>
      </c>
      <c r="U11" s="534" t="e">
        <f ca="1">IF(H11='Sectors (Taj)'!#REF!,1,wrong)</f>
        <v>#REF!</v>
      </c>
    </row>
    <row r="12" spans="1:21" s="12" customFormat="1" ht="60">
      <c r="A12" s="251">
        <v>4</v>
      </c>
      <c r="B12" s="12">
        <v>743</v>
      </c>
      <c r="C12" s="227" t="s">
        <v>391</v>
      </c>
      <c r="D12" s="227" t="s">
        <v>111</v>
      </c>
      <c r="E12" s="12">
        <v>4</v>
      </c>
      <c r="F12" s="227" t="s">
        <v>268</v>
      </c>
      <c r="G12" s="262" t="e">
        <f>E12*VLOOKUP(F12,#REF!,4,FALSE)</f>
        <v>#REF!</v>
      </c>
      <c r="H12" s="262">
        <v>0.92009565000000004</v>
      </c>
      <c r="I12" s="262">
        <f>'[1]by creditors'!$I$54</f>
        <v>2.5219859981785193</v>
      </c>
      <c r="J12" s="262">
        <v>3.7</v>
      </c>
      <c r="K12" s="262">
        <v>3</v>
      </c>
      <c r="L12" s="262">
        <v>0.58199999999999996</v>
      </c>
      <c r="M12" s="193" t="s">
        <v>150</v>
      </c>
      <c r="N12" s="193" t="s">
        <v>122</v>
      </c>
      <c r="O12" s="193" t="e">
        <f t="shared" si="1"/>
        <v>#REF!</v>
      </c>
      <c r="P12" s="5">
        <v>1</v>
      </c>
      <c r="U12" s="5" t="e">
        <f ca="1">IF(H12='Sectors (Taj)'!#REF!,1,wrong)</f>
        <v>#REF!</v>
      </c>
    </row>
    <row r="13" spans="1:21" ht="60">
      <c r="A13" s="251">
        <v>5</v>
      </c>
      <c r="B13" s="33">
        <v>2356</v>
      </c>
      <c r="C13" s="33" t="s">
        <v>149</v>
      </c>
      <c r="D13" s="227" t="s">
        <v>275</v>
      </c>
      <c r="E13" s="15">
        <v>14.403</v>
      </c>
      <c r="F13" s="15" t="s">
        <v>129</v>
      </c>
      <c r="G13" s="15" t="e">
        <f>E13*VLOOKUP(F13,#REF!,4,FALSE)</f>
        <v>#REF!</v>
      </c>
      <c r="H13" s="15">
        <v>19.62139148</v>
      </c>
      <c r="I13" s="15" t="e">
        <f>G13-H13-J13</f>
        <v>#REF!</v>
      </c>
      <c r="J13" s="15">
        <v>0.72899999999999998</v>
      </c>
      <c r="K13" s="15">
        <v>0</v>
      </c>
      <c r="L13" s="15">
        <v>0</v>
      </c>
      <c r="M13" s="193" t="s">
        <v>150</v>
      </c>
      <c r="N13" s="193" t="s">
        <v>122</v>
      </c>
      <c r="O13" s="193" t="e">
        <f t="shared" si="1"/>
        <v>#REF!</v>
      </c>
      <c r="P13" s="5">
        <v>1</v>
      </c>
      <c r="U13" s="5" t="e">
        <f ca="1">IF(H13='Sectors (Taj)'!#REF!,1,wrong)</f>
        <v>#REF!</v>
      </c>
    </row>
    <row r="14" spans="1:21" ht="60">
      <c r="A14" s="253">
        <v>6</v>
      </c>
      <c r="B14" s="18" t="s">
        <v>158</v>
      </c>
      <c r="C14" s="33" t="s">
        <v>391</v>
      </c>
      <c r="D14" s="14" t="s">
        <v>276</v>
      </c>
      <c r="E14" s="21">
        <f>8500000/1000000</f>
        <v>8.5</v>
      </c>
      <c r="F14" s="74" t="s">
        <v>270</v>
      </c>
      <c r="G14" s="30" t="e">
        <f>E14*VLOOKUP(F14,#REF!,4,FALSE)</f>
        <v>#REF!</v>
      </c>
      <c r="H14" s="21">
        <v>2.9423686099999999</v>
      </c>
      <c r="I14" s="21" t="e">
        <f>G14-H14-J14-K14-L14</f>
        <v>#REF!</v>
      </c>
      <c r="J14" s="21">
        <f>4100000/1000000</f>
        <v>4.0999999999999996</v>
      </c>
      <c r="K14" s="21">
        <f>3350000/1000000</f>
        <v>3.35</v>
      </c>
      <c r="L14" s="21">
        <f>1612000/1000000</f>
        <v>1.6120000000000001</v>
      </c>
      <c r="M14" s="193" t="s">
        <v>150</v>
      </c>
      <c r="N14" s="193" t="s">
        <v>122</v>
      </c>
      <c r="O14" s="193" t="e">
        <f t="shared" si="1"/>
        <v>#REF!</v>
      </c>
      <c r="P14" s="5">
        <v>1</v>
      </c>
      <c r="U14" s="5" t="e">
        <f ca="1">IF(H14='Sectors (Taj)'!#REF!,1,wrong)</f>
        <v>#REF!</v>
      </c>
    </row>
    <row r="15" spans="1:21">
      <c r="A15" s="253"/>
      <c r="B15" s="14"/>
      <c r="C15" s="14"/>
      <c r="D15" s="14"/>
      <c r="E15" s="14"/>
      <c r="F15" s="14"/>
      <c r="G15" s="14"/>
      <c r="H15" s="14"/>
      <c r="I15" s="14"/>
      <c r="J15" s="14"/>
      <c r="K15" s="14"/>
      <c r="L15" s="14"/>
      <c r="M15" s="193"/>
      <c r="N15" s="193"/>
      <c r="O15" s="193" t="e">
        <f t="shared" si="1"/>
        <v>#REF!</v>
      </c>
      <c r="U15" s="5">
        <f ca="1">IF(H15='Sectors (Taj)'!H17,1,wrong)</f>
        <v>1</v>
      </c>
    </row>
    <row r="16" spans="1:21">
      <c r="A16" s="1813" t="e">
        <f>#REF!</f>
        <v>#REF!</v>
      </c>
      <c r="B16" s="1814"/>
      <c r="C16" s="1815"/>
      <c r="D16" s="20"/>
      <c r="E16" s="15"/>
      <c r="F16" s="34"/>
      <c r="G16" s="21" t="e">
        <f t="shared" ref="G16:L16" si="2">SUM(G9:G15)</f>
        <v>#REF!</v>
      </c>
      <c r="H16" s="21">
        <f t="shared" si="2"/>
        <v>39.855973649999996</v>
      </c>
      <c r="I16" s="21" t="e">
        <f t="shared" si="2"/>
        <v>#REF!</v>
      </c>
      <c r="J16" s="21">
        <f t="shared" si="2"/>
        <v>12.097999999999999</v>
      </c>
      <c r="K16" s="21">
        <f t="shared" si="2"/>
        <v>6.8659999999999997</v>
      </c>
      <c r="L16" s="21">
        <f t="shared" si="2"/>
        <v>2.194</v>
      </c>
      <c r="M16" s="193"/>
      <c r="N16" s="193"/>
      <c r="O16" s="193" t="e">
        <f t="shared" si="1"/>
        <v>#REF!</v>
      </c>
      <c r="U16" s="5" t="e">
        <f ca="1">IF(H16='Sectors (Taj)'!H18,1,wrong)</f>
        <v>#NAME?</v>
      </c>
    </row>
    <row r="17" spans="1:21">
      <c r="A17" s="1816" t="e">
        <f>#REF!</f>
        <v>#REF!</v>
      </c>
      <c r="B17" s="1662"/>
      <c r="C17" s="1663"/>
      <c r="D17" s="20"/>
      <c r="E17" s="15"/>
      <c r="F17" s="34"/>
      <c r="G17" s="21"/>
      <c r="H17" s="15"/>
      <c r="I17" s="15"/>
      <c r="J17" s="15"/>
      <c r="K17" s="15"/>
      <c r="L17" s="15"/>
      <c r="M17" s="193"/>
      <c r="N17" s="193"/>
      <c r="O17" s="193" t="e">
        <f t="shared" si="1"/>
        <v>#REF!</v>
      </c>
      <c r="U17" s="5">
        <f ca="1">IF(H17='Sectors (Taj)'!H19,1,wrong)</f>
        <v>1</v>
      </c>
    </row>
    <row r="18" spans="1:21" ht="60">
      <c r="A18" s="249">
        <v>1</v>
      </c>
      <c r="B18" s="18"/>
      <c r="C18" s="33" t="s">
        <v>393</v>
      </c>
      <c r="D18" s="14" t="s">
        <v>276</v>
      </c>
      <c r="E18" s="21"/>
      <c r="F18" s="74" t="s">
        <v>270</v>
      </c>
      <c r="G18" s="21">
        <v>10</v>
      </c>
      <c r="H18" s="21">
        <v>0</v>
      </c>
      <c r="I18" s="21">
        <v>0</v>
      </c>
      <c r="J18" s="48">
        <v>0</v>
      </c>
      <c r="K18" s="48">
        <v>1</v>
      </c>
      <c r="L18" s="48">
        <v>3</v>
      </c>
      <c r="M18" s="193" t="s">
        <v>150</v>
      </c>
      <c r="N18" s="193" t="s">
        <v>122</v>
      </c>
      <c r="O18" s="193" t="e">
        <f t="shared" si="1"/>
        <v>#REF!</v>
      </c>
      <c r="Q18" s="5">
        <v>1</v>
      </c>
      <c r="U18" s="5" t="e">
        <f ca="1">IF(H18='Sectors (Taj)'!#REF!,1,wrong)</f>
        <v>#REF!</v>
      </c>
    </row>
    <row r="19" spans="1:21" ht="60">
      <c r="A19" s="304">
        <v>2</v>
      </c>
      <c r="B19" s="18"/>
      <c r="C19" s="33" t="s">
        <v>395</v>
      </c>
      <c r="D19" s="14" t="s">
        <v>276</v>
      </c>
      <c r="E19" s="21"/>
      <c r="F19" s="74" t="s">
        <v>270</v>
      </c>
      <c r="G19" s="21">
        <v>3.3</v>
      </c>
      <c r="H19" s="21">
        <v>0</v>
      </c>
      <c r="I19" s="21">
        <v>0</v>
      </c>
      <c r="J19" s="48">
        <v>0</v>
      </c>
      <c r="K19" s="48">
        <v>1</v>
      </c>
      <c r="L19" s="48">
        <v>0.5</v>
      </c>
      <c r="M19" s="193" t="s">
        <v>150</v>
      </c>
      <c r="N19" s="193" t="s">
        <v>122</v>
      </c>
      <c r="O19" s="193" t="e">
        <f t="shared" si="1"/>
        <v>#REF!</v>
      </c>
      <c r="Q19" s="5">
        <v>1</v>
      </c>
      <c r="U19" s="5">
        <f ca="1">IF(H19='Sectors (Taj)'!H20,1,wrong)</f>
        <v>1</v>
      </c>
    </row>
    <row r="20" spans="1:21" ht="60">
      <c r="A20" s="304">
        <v>3</v>
      </c>
      <c r="B20" s="18"/>
      <c r="C20" s="33" t="s">
        <v>180</v>
      </c>
      <c r="D20" s="14" t="s">
        <v>276</v>
      </c>
      <c r="E20" s="21"/>
      <c r="F20" s="74" t="s">
        <v>270</v>
      </c>
      <c r="G20" s="21">
        <v>15</v>
      </c>
      <c r="H20" s="21">
        <v>0</v>
      </c>
      <c r="I20" s="21">
        <v>0</v>
      </c>
      <c r="J20" s="48">
        <v>0</v>
      </c>
      <c r="K20" s="48">
        <v>3</v>
      </c>
      <c r="L20" s="48">
        <v>5</v>
      </c>
      <c r="M20" s="193" t="s">
        <v>150</v>
      </c>
      <c r="N20" s="193" t="s">
        <v>122</v>
      </c>
      <c r="O20" s="193" t="e">
        <f t="shared" si="1"/>
        <v>#REF!</v>
      </c>
      <c r="Q20" s="5">
        <v>1</v>
      </c>
      <c r="U20" s="5" t="e">
        <f ca="1">IF(H20='Sectors (Taj)'!#REF!,1,wrong)</f>
        <v>#REF!</v>
      </c>
    </row>
    <row r="21" spans="1:21">
      <c r="A21" s="304"/>
      <c r="B21" s="160"/>
      <c r="C21" s="367"/>
      <c r="D21" s="29"/>
      <c r="E21" s="30"/>
      <c r="F21" s="27"/>
      <c r="G21" s="37"/>
      <c r="H21" s="30"/>
      <c r="I21" s="30"/>
      <c r="J21" s="30"/>
      <c r="K21" s="30"/>
      <c r="L21" s="30"/>
      <c r="M21" s="193"/>
      <c r="N21" s="193"/>
      <c r="O21" s="193" t="e">
        <f t="shared" si="1"/>
        <v>#REF!</v>
      </c>
      <c r="U21" s="5">
        <f ca="1">IF(H21='Sectors (Taj)'!H30,1,wrong)</f>
        <v>1</v>
      </c>
    </row>
    <row r="22" spans="1:21" ht="15.75" thickBot="1">
      <c r="A22" s="1805" t="e">
        <f>#REF!</f>
        <v>#REF!</v>
      </c>
      <c r="B22" s="1806"/>
      <c r="C22" s="1807"/>
      <c r="D22" s="35"/>
      <c r="E22" s="30"/>
      <c r="F22" s="36"/>
      <c r="G22" s="37">
        <f t="shared" ref="G22:L22" si="3">SUM(G18:G21)</f>
        <v>28.3</v>
      </c>
      <c r="H22" s="37">
        <f t="shared" si="3"/>
        <v>0</v>
      </c>
      <c r="I22" s="37">
        <f t="shared" si="3"/>
        <v>0</v>
      </c>
      <c r="J22" s="37">
        <f t="shared" si="3"/>
        <v>0</v>
      </c>
      <c r="K22" s="37">
        <f t="shared" si="3"/>
        <v>5</v>
      </c>
      <c r="L22" s="37">
        <f t="shared" si="3"/>
        <v>8.5</v>
      </c>
      <c r="M22" s="194"/>
      <c r="N22" s="193"/>
      <c r="O22" s="193" t="e">
        <f t="shared" si="1"/>
        <v>#REF!</v>
      </c>
      <c r="U22" s="5">
        <f ca="1">IF(H22='Sectors (Taj)'!H31,1,wrong)</f>
        <v>1</v>
      </c>
    </row>
    <row r="23" spans="1:21" ht="32.25" thickBot="1">
      <c r="A23" s="325"/>
      <c r="B23" s="336" t="e">
        <f>#REF!</f>
        <v>#REF!</v>
      </c>
      <c r="C23" s="383" t="str">
        <f>A7</f>
        <v xml:space="preserve">Сельско-хозяйственный сектор и мелиорация </v>
      </c>
      <c r="D23" s="380"/>
      <c r="E23" s="380"/>
      <c r="F23" s="381"/>
      <c r="G23" s="380" t="e">
        <f t="shared" ref="G23:L23" si="4">G22+G16</f>
        <v>#REF!</v>
      </c>
      <c r="H23" s="380">
        <f t="shared" si="4"/>
        <v>39.855973649999996</v>
      </c>
      <c r="I23" s="380" t="e">
        <f t="shared" si="4"/>
        <v>#REF!</v>
      </c>
      <c r="J23" s="380">
        <f t="shared" si="4"/>
        <v>12.097999999999999</v>
      </c>
      <c r="K23" s="380">
        <f t="shared" si="4"/>
        <v>11.866</v>
      </c>
      <c r="L23" s="380">
        <f t="shared" si="4"/>
        <v>10.693999999999999</v>
      </c>
      <c r="M23" s="382"/>
      <c r="N23" s="24"/>
      <c r="O23" s="193" t="e">
        <f t="shared" si="1"/>
        <v>#REF!</v>
      </c>
      <c r="U23" s="5" t="e">
        <f ca="1">IF(H23='Sectors (Taj)'!H32,1,wrong)</f>
        <v>#NAME?</v>
      </c>
    </row>
    <row r="24" spans="1:21" ht="15.75" thickBot="1">
      <c r="A24" s="305"/>
      <c r="B24" s="27"/>
      <c r="C24" s="39"/>
      <c r="D24" s="29"/>
      <c r="E24" s="30"/>
      <c r="F24" s="27"/>
      <c r="G24" s="30"/>
      <c r="H24" s="30"/>
      <c r="I24" s="30"/>
      <c r="J24" s="30"/>
      <c r="K24" s="30"/>
      <c r="L24" s="30"/>
      <c r="M24" s="200"/>
      <c r="N24" s="193"/>
      <c r="O24" s="193" t="e">
        <f t="shared" si="1"/>
        <v>#REF!</v>
      </c>
      <c r="U24" s="5">
        <f ca="1">IF(H24='Sectors (Taj)'!H33,1,wrong)</f>
        <v>1</v>
      </c>
    </row>
    <row r="25" spans="1:21" ht="19.5" thickBot="1">
      <c r="A25" s="1697" t="s">
        <v>123</v>
      </c>
      <c r="B25" s="1698"/>
      <c r="C25" s="1699"/>
      <c r="D25" s="270"/>
      <c r="E25" s="271"/>
      <c r="F25" s="321"/>
      <c r="G25" s="322" t="e">
        <f t="shared" ref="G25:L25" si="5">G36</f>
        <v>#REF!</v>
      </c>
      <c r="H25" s="322">
        <f t="shared" si="5"/>
        <v>7.2870100099999995</v>
      </c>
      <c r="I25" s="322" t="e">
        <f t="shared" si="5"/>
        <v>#REF!</v>
      </c>
      <c r="J25" s="322">
        <f t="shared" si="5"/>
        <v>9.597999999999999</v>
      </c>
      <c r="K25" s="322">
        <f t="shared" si="5"/>
        <v>2</v>
      </c>
      <c r="L25" s="322">
        <f t="shared" si="5"/>
        <v>2.1539999999999999</v>
      </c>
      <c r="M25" s="273"/>
      <c r="N25" s="193"/>
      <c r="O25" s="193" t="e">
        <f t="shared" si="1"/>
        <v>#REF!</v>
      </c>
      <c r="U25" s="5" t="e">
        <f ca="1">IF(H25='Sectors (Taj)'!H34,1,wrong)</f>
        <v>#NAME?</v>
      </c>
    </row>
    <row r="26" spans="1:21">
      <c r="A26" s="1817" t="e">
        <f>#REF!</f>
        <v>#REF!</v>
      </c>
      <c r="B26" s="1818"/>
      <c r="C26" s="1818"/>
      <c r="D26" s="29"/>
      <c r="E26" s="30"/>
      <c r="F26" s="27"/>
      <c r="G26" s="198"/>
      <c r="H26" s="198"/>
      <c r="I26" s="198"/>
      <c r="J26" s="198"/>
      <c r="K26" s="198"/>
      <c r="L26" s="198"/>
      <c r="M26" s="195"/>
      <c r="N26" s="193"/>
      <c r="O26" s="193" t="e">
        <f t="shared" si="1"/>
        <v>#REF!</v>
      </c>
      <c r="U26" s="5">
        <f ca="1">IF(H26='Sectors (Taj)'!H35,1,wrong)</f>
        <v>1</v>
      </c>
    </row>
    <row r="27" spans="1:21" s="534" customFormat="1" ht="60">
      <c r="A27" s="529">
        <v>1</v>
      </c>
      <c r="B27" s="544">
        <v>3011</v>
      </c>
      <c r="C27" s="544" t="s">
        <v>164</v>
      </c>
      <c r="D27" s="531" t="s">
        <v>276</v>
      </c>
      <c r="E27" s="540">
        <v>7</v>
      </c>
      <c r="F27" s="547" t="s">
        <v>270</v>
      </c>
      <c r="G27" s="542" t="e">
        <f>E27*VLOOKUP(F27,#REF!,4,FALSE)</f>
        <v>#REF!</v>
      </c>
      <c r="H27" s="540">
        <v>7.2870100099999995</v>
      </c>
      <c r="I27" s="540" t="e">
        <f>G27-H27-J27</f>
        <v>#REF!</v>
      </c>
      <c r="J27" s="549">
        <f>1148000/1000000</f>
        <v>1.1479999999999999</v>
      </c>
      <c r="K27" s="540">
        <v>0</v>
      </c>
      <c r="L27" s="540">
        <v>0</v>
      </c>
      <c r="M27" s="533" t="s">
        <v>165</v>
      </c>
      <c r="N27" s="533" t="s">
        <v>123</v>
      </c>
      <c r="O27" s="533" t="e">
        <f t="shared" si="1"/>
        <v>#REF!</v>
      </c>
      <c r="P27" s="534">
        <v>1</v>
      </c>
      <c r="S27" s="535" t="e">
        <f ca="1">J27+I27+H27</f>
        <v>#REF!</v>
      </c>
      <c r="U27" s="534" t="e">
        <f ca="1">IF(H27='Sectors (Taj)'!#REF!,1,wrong)</f>
        <v>#REF!</v>
      </c>
    </row>
    <row r="28" spans="1:21" ht="60">
      <c r="A28" s="371">
        <v>2</v>
      </c>
      <c r="B28" s="18" t="s">
        <v>185</v>
      </c>
      <c r="C28" s="80" t="s">
        <v>186</v>
      </c>
      <c r="D28" s="14" t="s">
        <v>277</v>
      </c>
      <c r="E28" s="18">
        <v>36.75</v>
      </c>
      <c r="F28" s="74" t="s">
        <v>269</v>
      </c>
      <c r="G28" s="30">
        <v>9.7840658764292456</v>
      </c>
      <c r="H28" s="63">
        <v>0</v>
      </c>
      <c r="I28" s="63">
        <v>0</v>
      </c>
      <c r="J28" s="63">
        <v>0.1</v>
      </c>
      <c r="K28" s="63">
        <v>0</v>
      </c>
      <c r="L28" s="63">
        <v>0</v>
      </c>
      <c r="M28" s="193" t="s">
        <v>165</v>
      </c>
      <c r="N28" s="193" t="s">
        <v>123</v>
      </c>
      <c r="O28" s="193" t="e">
        <f t="shared" si="1"/>
        <v>#REF!</v>
      </c>
      <c r="P28" s="5">
        <v>1</v>
      </c>
      <c r="U28" s="5" t="e">
        <f ca="1">IF(H28='Sectors (Taj)'!#REF!,1,wrong)</f>
        <v>#REF!</v>
      </c>
    </row>
    <row r="29" spans="1:21" ht="60">
      <c r="A29" s="371">
        <v>3</v>
      </c>
      <c r="B29" s="12" t="s">
        <v>188</v>
      </c>
      <c r="C29" s="332" t="s">
        <v>164</v>
      </c>
      <c r="D29" s="14" t="s">
        <v>113</v>
      </c>
      <c r="E29" s="15">
        <v>8.35</v>
      </c>
      <c r="F29" s="74" t="s">
        <v>278</v>
      </c>
      <c r="G29" s="30">
        <v>8.35</v>
      </c>
      <c r="H29" s="15">
        <v>0</v>
      </c>
      <c r="I29" s="15">
        <v>0</v>
      </c>
      <c r="J29" s="15">
        <v>8.35</v>
      </c>
      <c r="K29" s="15">
        <v>0</v>
      </c>
      <c r="L29" s="15">
        <v>0</v>
      </c>
      <c r="M29" s="193" t="s">
        <v>165</v>
      </c>
      <c r="N29" s="193" t="s">
        <v>123</v>
      </c>
      <c r="O29" s="193" t="e">
        <f t="shared" si="1"/>
        <v>#REF!</v>
      </c>
      <c r="P29" s="5">
        <v>1</v>
      </c>
      <c r="U29" s="5" t="e">
        <f ca="1">IF(H29='Sectors (Taj)'!#REF!,1,wrong)</f>
        <v>#REF!</v>
      </c>
    </row>
    <row r="30" spans="1:21">
      <c r="A30" s="306"/>
      <c r="B30" s="157"/>
      <c r="C30" s="368"/>
      <c r="D30" s="14"/>
      <c r="E30" s="15"/>
      <c r="F30" s="27"/>
      <c r="G30" s="30"/>
      <c r="H30" s="15"/>
      <c r="I30" s="15"/>
      <c r="J30" s="15"/>
      <c r="K30" s="15"/>
      <c r="L30" s="15"/>
      <c r="M30" s="193"/>
      <c r="N30" s="193"/>
      <c r="O30" s="193" t="e">
        <f t="shared" si="1"/>
        <v>#REF!</v>
      </c>
      <c r="U30" s="5" t="e">
        <f ca="1">IF(H30='Sectors (Taj)'!H36,1,wrong)</f>
        <v>#NAME?</v>
      </c>
    </row>
    <row r="31" spans="1:21">
      <c r="A31" s="1813" t="e">
        <f>#REF!</f>
        <v>#REF!</v>
      </c>
      <c r="B31" s="1814"/>
      <c r="C31" s="1815"/>
      <c r="D31" s="20"/>
      <c r="E31" s="15"/>
      <c r="F31" s="34"/>
      <c r="G31" s="21" t="e">
        <f t="shared" ref="G31:L31" si="6">SUM(G27:G30)</f>
        <v>#REF!</v>
      </c>
      <c r="H31" s="21">
        <f t="shared" si="6"/>
        <v>7.2870100099999995</v>
      </c>
      <c r="I31" s="21" t="e">
        <f t="shared" si="6"/>
        <v>#REF!</v>
      </c>
      <c r="J31" s="21">
        <f t="shared" si="6"/>
        <v>9.597999999999999</v>
      </c>
      <c r="K31" s="21">
        <f t="shared" si="6"/>
        <v>0</v>
      </c>
      <c r="L31" s="21">
        <f t="shared" si="6"/>
        <v>0</v>
      </c>
      <c r="M31" s="193"/>
      <c r="N31" s="193"/>
      <c r="O31" s="193" t="e">
        <f t="shared" si="1"/>
        <v>#REF!</v>
      </c>
      <c r="U31" s="5" t="e">
        <f ca="1">IF(H31='Sectors (Taj)'!H38,1,wrong)</f>
        <v>#NAME?</v>
      </c>
    </row>
    <row r="32" spans="1:21">
      <c r="A32" s="1816" t="e">
        <f>#REF!</f>
        <v>#REF!</v>
      </c>
      <c r="B32" s="1662"/>
      <c r="C32" s="1663"/>
      <c r="D32" s="20"/>
      <c r="E32" s="15"/>
      <c r="F32" s="34"/>
      <c r="G32" s="21"/>
      <c r="H32" s="15"/>
      <c r="I32" s="15"/>
      <c r="J32" s="15"/>
      <c r="K32" s="15"/>
      <c r="L32" s="15"/>
      <c r="M32" s="193"/>
      <c r="N32" s="193"/>
      <c r="O32" s="193" t="e">
        <f t="shared" si="1"/>
        <v>#REF!</v>
      </c>
      <c r="U32" s="5">
        <f ca="1">IF(H32='Sectors (Taj)'!H39,1,wrong)</f>
        <v>1</v>
      </c>
    </row>
    <row r="33" spans="1:21" ht="45">
      <c r="A33" s="249">
        <v>1</v>
      </c>
      <c r="B33" s="18"/>
      <c r="C33" s="33" t="s">
        <v>176</v>
      </c>
      <c r="D33" s="14" t="s">
        <v>276</v>
      </c>
      <c r="E33" s="21"/>
      <c r="F33" s="74" t="s">
        <v>270</v>
      </c>
      <c r="G33" s="21">
        <v>8</v>
      </c>
      <c r="H33" s="21">
        <v>0</v>
      </c>
      <c r="I33" s="21">
        <v>0</v>
      </c>
      <c r="J33" s="48">
        <v>0</v>
      </c>
      <c r="K33" s="48">
        <v>2</v>
      </c>
      <c r="L33" s="48">
        <v>2.1539999999999999</v>
      </c>
      <c r="M33" s="193" t="s">
        <v>267</v>
      </c>
      <c r="N33" s="193" t="s">
        <v>123</v>
      </c>
      <c r="O33" s="193" t="e">
        <f t="shared" si="1"/>
        <v>#REF!</v>
      </c>
      <c r="Q33" s="5">
        <v>1</v>
      </c>
      <c r="U33" s="5">
        <f ca="1">IF(H33='Sectors (Taj)'!H40,1,wrong)</f>
        <v>1</v>
      </c>
    </row>
    <row r="34" spans="1:21">
      <c r="A34" s="304"/>
      <c r="B34" s="160"/>
      <c r="C34" s="367"/>
      <c r="D34" s="35"/>
      <c r="E34" s="30"/>
      <c r="F34" s="36"/>
      <c r="G34" s="37"/>
      <c r="H34" s="30"/>
      <c r="I34" s="30"/>
      <c r="J34" s="30"/>
      <c r="K34" s="30"/>
      <c r="L34" s="30"/>
      <c r="M34" s="193"/>
      <c r="N34" s="193"/>
      <c r="O34" s="193" t="e">
        <f t="shared" si="1"/>
        <v>#REF!</v>
      </c>
      <c r="U34" s="5">
        <f ca="1">IF(H34='Sectors (Taj)'!H44,1,wrong)</f>
        <v>1</v>
      </c>
    </row>
    <row r="35" spans="1:21" ht="15.75" thickBot="1">
      <c r="A35" s="1805" t="e">
        <f>#REF!</f>
        <v>#REF!</v>
      </c>
      <c r="B35" s="1806"/>
      <c r="C35" s="1807"/>
      <c r="D35" s="35"/>
      <c r="E35" s="30"/>
      <c r="F35" s="36"/>
      <c r="G35" s="37">
        <f t="shared" ref="G35:L35" si="7">SUM(G33:G34)</f>
        <v>8</v>
      </c>
      <c r="H35" s="37">
        <f t="shared" si="7"/>
        <v>0</v>
      </c>
      <c r="I35" s="37">
        <f t="shared" si="7"/>
        <v>0</v>
      </c>
      <c r="J35" s="37">
        <f t="shared" si="7"/>
        <v>0</v>
      </c>
      <c r="K35" s="37">
        <f t="shared" si="7"/>
        <v>2</v>
      </c>
      <c r="L35" s="37">
        <f t="shared" si="7"/>
        <v>2.1539999999999999</v>
      </c>
      <c r="M35" s="194"/>
      <c r="N35" s="193"/>
      <c r="O35" s="193" t="e">
        <f t="shared" si="1"/>
        <v>#REF!</v>
      </c>
      <c r="U35" s="5">
        <f ca="1">IF(H35='Sectors (Taj)'!H45,1,wrong)</f>
        <v>1</v>
      </c>
    </row>
    <row r="36" spans="1:21" ht="19.5" thickBot="1">
      <c r="A36" s="325"/>
      <c r="B36" s="336" t="e">
        <f>#REF!</f>
        <v>#REF!</v>
      </c>
      <c r="C36" s="383" t="str">
        <f>A25</f>
        <v>Сектор здравоохранения</v>
      </c>
      <c r="D36" s="279"/>
      <c r="E36" s="279"/>
      <c r="F36" s="329"/>
      <c r="G36" s="279" t="e">
        <f t="shared" ref="G36:L36" si="8">G31+G35</f>
        <v>#REF!</v>
      </c>
      <c r="H36" s="279">
        <f t="shared" si="8"/>
        <v>7.2870100099999995</v>
      </c>
      <c r="I36" s="279" t="e">
        <f t="shared" si="8"/>
        <v>#REF!</v>
      </c>
      <c r="J36" s="279">
        <f t="shared" si="8"/>
        <v>9.597999999999999</v>
      </c>
      <c r="K36" s="279">
        <f t="shared" si="8"/>
        <v>2</v>
      </c>
      <c r="L36" s="279">
        <f t="shared" si="8"/>
        <v>2.1539999999999999</v>
      </c>
      <c r="M36" s="273"/>
      <c r="N36" s="193"/>
      <c r="O36" s="193" t="e">
        <f t="shared" si="1"/>
        <v>#REF!</v>
      </c>
      <c r="U36" s="5" t="e">
        <f ca="1">IF(H36='Sectors (Taj)'!H46,1,wrong)</f>
        <v>#NAME?</v>
      </c>
    </row>
    <row r="37" spans="1:21" ht="15.75" thickBot="1">
      <c r="A37" s="305"/>
      <c r="B37" s="39"/>
      <c r="C37" s="296"/>
      <c r="D37" s="29"/>
      <c r="E37" s="30"/>
      <c r="F37" s="40"/>
      <c r="G37" s="30"/>
      <c r="H37" s="30"/>
      <c r="I37" s="30"/>
      <c r="J37" s="41"/>
      <c r="K37" s="30"/>
      <c r="L37" s="30"/>
      <c r="M37" s="200"/>
      <c r="N37" s="193"/>
      <c r="O37" s="193" t="e">
        <f t="shared" si="1"/>
        <v>#REF!</v>
      </c>
      <c r="U37" s="5">
        <f ca="1">IF(H37='Sectors (Taj)'!H47,1,wrong)</f>
        <v>1</v>
      </c>
    </row>
    <row r="38" spans="1:21" ht="19.5" thickBot="1">
      <c r="A38" s="1697" t="s">
        <v>124</v>
      </c>
      <c r="B38" s="1698"/>
      <c r="C38" s="1699"/>
      <c r="D38" s="270"/>
      <c r="E38" s="271"/>
      <c r="F38" s="329"/>
      <c r="G38" s="322">
        <f t="shared" ref="G38:L38" si="9">G48</f>
        <v>43.369696828280709</v>
      </c>
      <c r="H38" s="322">
        <f t="shared" si="9"/>
        <v>14.218568419999999</v>
      </c>
      <c r="I38" s="322">
        <f t="shared" si="9"/>
        <v>8.8164589599999985</v>
      </c>
      <c r="J38" s="322">
        <f t="shared" si="9"/>
        <v>5.1159999999999997</v>
      </c>
      <c r="K38" s="322">
        <f t="shared" si="9"/>
        <v>7.3329999999999993</v>
      </c>
      <c r="L38" s="322">
        <f t="shared" si="9"/>
        <v>7.883</v>
      </c>
      <c r="M38" s="273"/>
      <c r="N38" s="193"/>
      <c r="O38" s="193" t="e">
        <f t="shared" si="1"/>
        <v>#REF!</v>
      </c>
      <c r="U38" s="5" t="e">
        <f ca="1">IF(H38='Sectors (Taj)'!H48,1,wrong)</f>
        <v>#NAME?</v>
      </c>
    </row>
    <row r="39" spans="1:21">
      <c r="A39" s="1819" t="e">
        <f>#REF!</f>
        <v>#REF!</v>
      </c>
      <c r="B39" s="1820"/>
      <c r="C39" s="1821"/>
      <c r="D39" s="44"/>
      <c r="E39" s="45"/>
      <c r="F39" s="45"/>
      <c r="G39" s="46"/>
      <c r="H39" s="45"/>
      <c r="I39" s="45"/>
      <c r="J39" s="44"/>
      <c r="K39" s="45"/>
      <c r="L39" s="45"/>
      <c r="M39" s="195"/>
      <c r="N39" s="193"/>
      <c r="O39" s="193" t="e">
        <f t="shared" si="1"/>
        <v>#REF!</v>
      </c>
      <c r="U39" s="5">
        <f ca="1">IF(H39='Sectors (Taj)'!H49,1,wrong)</f>
        <v>1</v>
      </c>
    </row>
    <row r="40" spans="1:21" s="534" customFormat="1" ht="60">
      <c r="A40" s="529">
        <v>1</v>
      </c>
      <c r="B40" s="530">
        <v>37590</v>
      </c>
      <c r="C40" s="564" t="s">
        <v>128</v>
      </c>
      <c r="D40" s="531" t="s">
        <v>110</v>
      </c>
      <c r="E40" s="532">
        <v>9.5</v>
      </c>
      <c r="F40" s="530" t="s">
        <v>129</v>
      </c>
      <c r="G40" s="532">
        <v>14.3089</v>
      </c>
      <c r="H40" s="532">
        <v>13.393749039999999</v>
      </c>
      <c r="I40" s="532">
        <v>0.91515096000000007</v>
      </c>
      <c r="J40" s="532">
        <v>0</v>
      </c>
      <c r="K40" s="532">
        <v>0</v>
      </c>
      <c r="L40" s="532">
        <v>0</v>
      </c>
      <c r="M40" s="533" t="s">
        <v>266</v>
      </c>
      <c r="N40" s="533" t="s">
        <v>124</v>
      </c>
      <c r="O40" s="533" t="e">
        <f t="shared" si="1"/>
        <v>#REF!</v>
      </c>
      <c r="P40" s="534">
        <v>1</v>
      </c>
      <c r="S40" s="535">
        <f ca="1">I40+H40</f>
        <v>14.3089</v>
      </c>
      <c r="U40" s="534" t="e">
        <f ca="1">IF(H40='Sectors (Taj)'!#REF!,1,wrong)</f>
        <v>#REF!</v>
      </c>
    </row>
    <row r="41" spans="1:21" s="534" customFormat="1" ht="60">
      <c r="A41" s="537">
        <v>2</v>
      </c>
      <c r="B41" s="538" t="s">
        <v>156</v>
      </c>
      <c r="C41" s="544" t="s">
        <v>390</v>
      </c>
      <c r="D41" s="531" t="s">
        <v>276</v>
      </c>
      <c r="E41" s="540">
        <v>11.34</v>
      </c>
      <c r="F41" s="547" t="s">
        <v>270</v>
      </c>
      <c r="G41" s="542">
        <v>17.080307999999999</v>
      </c>
      <c r="H41" s="540">
        <v>0</v>
      </c>
      <c r="I41" s="540">
        <f>G41-J41-K41-L41</f>
        <v>2.1913079999999985</v>
      </c>
      <c r="J41" s="548">
        <v>0.27300000000000002</v>
      </c>
      <c r="K41" s="549">
        <v>6.7329999999999997</v>
      </c>
      <c r="L41" s="549">
        <v>7.883</v>
      </c>
      <c r="M41" s="533" t="s">
        <v>266</v>
      </c>
      <c r="N41" s="533" t="s">
        <v>124</v>
      </c>
      <c r="O41" s="533" t="e">
        <f t="shared" si="1"/>
        <v>#REF!</v>
      </c>
      <c r="P41" s="534">
        <v>1</v>
      </c>
      <c r="S41" s="535">
        <f ca="1">L41+K41+J41+I41</f>
        <v>17.080307999999999</v>
      </c>
      <c r="U41" s="534" t="e">
        <f ca="1">IF(H41='Sectors (Taj)'!H50,1,wrong)</f>
        <v>#NAME?</v>
      </c>
    </row>
    <row r="42" spans="1:21" ht="60">
      <c r="A42" s="251">
        <v>3</v>
      </c>
      <c r="B42" s="12" t="s">
        <v>183</v>
      </c>
      <c r="C42" s="332" t="s">
        <v>184</v>
      </c>
      <c r="D42" s="14" t="s">
        <v>277</v>
      </c>
      <c r="E42" s="15">
        <v>45</v>
      </c>
      <c r="F42" s="74" t="s">
        <v>269</v>
      </c>
      <c r="G42" s="30">
        <v>11.980488828280709</v>
      </c>
      <c r="H42" s="15">
        <v>0.82481937999999999</v>
      </c>
      <c r="I42" s="61">
        <v>5.71</v>
      </c>
      <c r="J42" s="15">
        <v>4.843</v>
      </c>
      <c r="K42" s="15">
        <v>0.6</v>
      </c>
      <c r="L42" s="61">
        <v>0</v>
      </c>
      <c r="M42" s="193" t="s">
        <v>266</v>
      </c>
      <c r="N42" s="193" t="s">
        <v>124</v>
      </c>
      <c r="O42" s="193" t="e">
        <f t="shared" si="1"/>
        <v>#REF!</v>
      </c>
      <c r="P42" s="5">
        <v>1</v>
      </c>
      <c r="U42" s="5" t="e">
        <f ca="1">IF(H42='Sectors (Taj)'!#REF!,1,wrong)</f>
        <v>#REF!</v>
      </c>
    </row>
    <row r="43" spans="1:21">
      <c r="A43" s="119"/>
      <c r="B43" s="148"/>
      <c r="C43" s="33"/>
      <c r="D43" s="14"/>
      <c r="E43" s="21"/>
      <c r="F43" s="74"/>
      <c r="G43" s="30"/>
      <c r="H43" s="37"/>
      <c r="I43" s="37"/>
      <c r="J43" s="37"/>
      <c r="K43" s="37"/>
      <c r="L43" s="37"/>
      <c r="M43" s="193"/>
      <c r="N43" s="193"/>
      <c r="O43" s="193" t="e">
        <f t="shared" si="1"/>
        <v>#REF!</v>
      </c>
      <c r="U43" s="5">
        <f ca="1">IF(H43='Sectors (Taj)'!H56,1,wrong)</f>
        <v>1</v>
      </c>
    </row>
    <row r="44" spans="1:21">
      <c r="A44" s="1822" t="e">
        <f>#REF!</f>
        <v>#REF!</v>
      </c>
      <c r="B44" s="1823"/>
      <c r="C44" s="1824"/>
      <c r="D44" s="51"/>
      <c r="E44" s="52"/>
      <c r="F44" s="53"/>
      <c r="G44" s="47">
        <f t="shared" ref="G44:L44" si="10">SUM(G40:G43)</f>
        <v>43.369696828280709</v>
      </c>
      <c r="H44" s="47">
        <f t="shared" si="10"/>
        <v>14.218568419999999</v>
      </c>
      <c r="I44" s="47">
        <f t="shared" si="10"/>
        <v>8.8164589599999985</v>
      </c>
      <c r="J44" s="47">
        <f t="shared" si="10"/>
        <v>5.1159999999999997</v>
      </c>
      <c r="K44" s="47">
        <f t="shared" si="10"/>
        <v>7.3329999999999993</v>
      </c>
      <c r="L44" s="47">
        <f t="shared" si="10"/>
        <v>7.883</v>
      </c>
      <c r="M44" s="193"/>
      <c r="N44" s="193"/>
      <c r="O44" s="193" t="e">
        <f t="shared" si="1"/>
        <v>#REF!</v>
      </c>
      <c r="U44" s="5" t="e">
        <f ca="1">IF(H44='Sectors (Taj)'!H57,1,wrong)</f>
        <v>#NAME?</v>
      </c>
    </row>
    <row r="45" spans="1:21">
      <c r="A45" s="1825" t="e">
        <f>#REF!</f>
        <v>#REF!</v>
      </c>
      <c r="B45" s="1826"/>
      <c r="C45" s="1827"/>
      <c r="D45" s="20"/>
      <c r="E45" s="21"/>
      <c r="F45" s="33"/>
      <c r="G45" s="47"/>
      <c r="H45" s="21"/>
      <c r="I45" s="21"/>
      <c r="J45" s="48"/>
      <c r="K45" s="48"/>
      <c r="L45" s="48"/>
      <c r="M45" s="193"/>
      <c r="N45" s="193"/>
      <c r="O45" s="193" t="e">
        <f t="shared" si="1"/>
        <v>#REF!</v>
      </c>
      <c r="U45" s="5">
        <f ca="1">IF(H45='Sectors (Taj)'!H58,1,wrong)</f>
        <v>1</v>
      </c>
    </row>
    <row r="46" spans="1:21">
      <c r="A46" s="304"/>
      <c r="B46" s="164"/>
      <c r="C46" s="148"/>
      <c r="D46" s="29"/>
      <c r="E46" s="37"/>
      <c r="F46" s="74"/>
      <c r="G46" s="37"/>
      <c r="H46" s="37"/>
      <c r="I46" s="37"/>
      <c r="J46" s="165"/>
      <c r="K46" s="165"/>
      <c r="L46" s="165"/>
      <c r="M46" s="193"/>
      <c r="N46" s="193"/>
      <c r="O46" s="193" t="e">
        <f t="shared" si="1"/>
        <v>#REF!</v>
      </c>
      <c r="U46" s="5">
        <f ca="1">IF(H46='Sectors (Taj)'!H63,1,wrong)</f>
        <v>1</v>
      </c>
    </row>
    <row r="47" spans="1:21" ht="15.75" thickBot="1">
      <c r="A47" s="1828" t="e">
        <f>#REF!</f>
        <v>#REF!</v>
      </c>
      <c r="B47" s="1829"/>
      <c r="C47" s="1830"/>
      <c r="D47" s="35"/>
      <c r="E47" s="37"/>
      <c r="F47" s="56"/>
      <c r="G47" s="57">
        <f t="shared" ref="G47:L47" si="11">SUM(G46:G46)</f>
        <v>0</v>
      </c>
      <c r="H47" s="57">
        <f t="shared" si="11"/>
        <v>0</v>
      </c>
      <c r="I47" s="57">
        <f t="shared" si="11"/>
        <v>0</v>
      </c>
      <c r="J47" s="57">
        <f t="shared" si="11"/>
        <v>0</v>
      </c>
      <c r="K47" s="57">
        <f t="shared" si="11"/>
        <v>0</v>
      </c>
      <c r="L47" s="57">
        <f t="shared" si="11"/>
        <v>0</v>
      </c>
      <c r="M47" s="194"/>
      <c r="N47" s="193"/>
      <c r="O47" s="193" t="e">
        <f t="shared" si="1"/>
        <v>#REF!</v>
      </c>
      <c r="U47" s="5">
        <f ca="1">IF(H47='Sectors (Taj)'!H64,1,wrong)</f>
        <v>1</v>
      </c>
    </row>
    <row r="48" spans="1:21" ht="19.5" thickBot="1">
      <c r="A48" s="330"/>
      <c r="B48" s="336" t="e">
        <f>#REF!</f>
        <v>#REF!</v>
      </c>
      <c r="C48" s="384" t="str">
        <f>A38</f>
        <v>Сектор образования</v>
      </c>
      <c r="D48" s="380"/>
      <c r="E48" s="380"/>
      <c r="F48" s="381"/>
      <c r="G48" s="380">
        <f t="shared" ref="G48:L48" si="12">G47+G44</f>
        <v>43.369696828280709</v>
      </c>
      <c r="H48" s="380">
        <f t="shared" si="12"/>
        <v>14.218568419999999</v>
      </c>
      <c r="I48" s="380">
        <f t="shared" si="12"/>
        <v>8.8164589599999985</v>
      </c>
      <c r="J48" s="380">
        <f t="shared" si="12"/>
        <v>5.1159999999999997</v>
      </c>
      <c r="K48" s="380">
        <f t="shared" si="12"/>
        <v>7.3329999999999993</v>
      </c>
      <c r="L48" s="380">
        <f t="shared" si="12"/>
        <v>7.883</v>
      </c>
      <c r="M48" s="273"/>
      <c r="N48" s="193"/>
      <c r="O48" s="193" t="e">
        <f t="shared" si="1"/>
        <v>#REF!</v>
      </c>
      <c r="U48" s="5" t="e">
        <f ca="1">IF(H48='Sectors (Taj)'!H65,1,wrong)</f>
        <v>#NAME?</v>
      </c>
    </row>
    <row r="49" spans="1:21" ht="15.75" thickBot="1">
      <c r="A49" s="305"/>
      <c r="B49" s="27"/>
      <c r="C49" s="58"/>
      <c r="D49" s="29"/>
      <c r="E49" s="30"/>
      <c r="F49" s="39"/>
      <c r="G49" s="59"/>
      <c r="H49" s="59"/>
      <c r="I49" s="59"/>
      <c r="J49" s="60"/>
      <c r="K49" s="60"/>
      <c r="L49" s="60"/>
      <c r="M49" s="200"/>
      <c r="N49" s="193"/>
      <c r="O49" s="193" t="e">
        <f t="shared" si="1"/>
        <v>#REF!</v>
      </c>
      <c r="U49" s="5">
        <f ca="1">IF(H49='Sectors (Taj)'!H66,1,wrong)</f>
        <v>1</v>
      </c>
    </row>
    <row r="50" spans="1:21" ht="19.5" thickBot="1">
      <c r="A50" s="1697" t="s">
        <v>125</v>
      </c>
      <c r="B50" s="1698"/>
      <c r="C50" s="1699"/>
      <c r="D50" s="270"/>
      <c r="E50" s="271"/>
      <c r="F50" s="321"/>
      <c r="G50" s="322" t="e">
        <f t="shared" ref="G50:L50" si="13">G74</f>
        <v>#REF!</v>
      </c>
      <c r="H50" s="322">
        <f t="shared" si="13"/>
        <v>94.897555820000008</v>
      </c>
      <c r="I50" s="322" t="e">
        <f t="shared" si="13"/>
        <v>#REF!</v>
      </c>
      <c r="J50" s="322">
        <f t="shared" si="13"/>
        <v>38.427999999999997</v>
      </c>
      <c r="K50" s="322">
        <f t="shared" si="13"/>
        <v>31.12</v>
      </c>
      <c r="L50" s="322">
        <f t="shared" si="13"/>
        <v>32.69</v>
      </c>
      <c r="M50" s="273"/>
      <c r="N50" s="193"/>
      <c r="O50" s="193" t="e">
        <f t="shared" si="1"/>
        <v>#REF!</v>
      </c>
      <c r="U50" s="5" t="e">
        <f ca="1">IF(H50='Sectors (Taj)'!H67,1,wrong)</f>
        <v>#NAME?</v>
      </c>
    </row>
    <row r="51" spans="1:21">
      <c r="A51" s="1817" t="e">
        <f>#REF!</f>
        <v>#REF!</v>
      </c>
      <c r="B51" s="1818"/>
      <c r="C51" s="1818"/>
      <c r="D51" s="29"/>
      <c r="E51" s="30"/>
      <c r="F51" s="27"/>
      <c r="G51" s="198"/>
      <c r="H51" s="198"/>
      <c r="I51" s="198"/>
      <c r="J51" s="198"/>
      <c r="K51" s="198"/>
      <c r="L51" s="198"/>
      <c r="M51" s="195"/>
      <c r="N51" s="193"/>
      <c r="O51" s="193" t="e">
        <f t="shared" si="1"/>
        <v>#REF!</v>
      </c>
      <c r="U51" s="5">
        <f ca="1">IF(H51='Sectors (Taj)'!H68,1,wrong)</f>
        <v>1</v>
      </c>
    </row>
    <row r="52" spans="1:21" ht="75">
      <c r="A52" s="251">
        <v>1</v>
      </c>
      <c r="B52" s="18">
        <v>36820</v>
      </c>
      <c r="C52" s="33" t="s">
        <v>130</v>
      </c>
      <c r="D52" s="14" t="s">
        <v>110</v>
      </c>
      <c r="E52" s="21">
        <v>7.9</v>
      </c>
      <c r="F52" s="12" t="s">
        <v>129</v>
      </c>
      <c r="G52" s="15" t="e">
        <f>E52*VLOOKUP(F52,#REF!,4,FALSE)</f>
        <v>#REF!</v>
      </c>
      <c r="H52" s="21">
        <v>11.10205476</v>
      </c>
      <c r="I52" s="21" t="e">
        <f>G52-H52</f>
        <v>#REF!</v>
      </c>
      <c r="J52" s="21">
        <v>0</v>
      </c>
      <c r="K52" s="21">
        <v>0</v>
      </c>
      <c r="L52" s="21">
        <v>0</v>
      </c>
      <c r="M52" s="193" t="s">
        <v>131</v>
      </c>
      <c r="N52" s="193" t="s">
        <v>125</v>
      </c>
      <c r="O52" s="193" t="e">
        <f t="shared" si="1"/>
        <v>#REF!</v>
      </c>
      <c r="P52" s="5">
        <v>1</v>
      </c>
      <c r="U52" s="5" t="e">
        <f ca="1">IF(H52='Sectors (Taj)'!#REF!,1,wrong)</f>
        <v>#REF!</v>
      </c>
    </row>
    <row r="53" spans="1:21" ht="75">
      <c r="A53" s="119">
        <v>2</v>
      </c>
      <c r="B53" s="33" t="s">
        <v>160</v>
      </c>
      <c r="C53" s="33" t="s">
        <v>161</v>
      </c>
      <c r="D53" s="14" t="s">
        <v>276</v>
      </c>
      <c r="E53" s="21">
        <f>9550000/1000000</f>
        <v>9.5500000000000007</v>
      </c>
      <c r="F53" s="74" t="s">
        <v>270</v>
      </c>
      <c r="G53" s="30" t="e">
        <f>E53*VLOOKUP(F53,#REF!,4,FALSE)</f>
        <v>#REF!</v>
      </c>
      <c r="H53" s="21">
        <v>5.8011330899999995</v>
      </c>
      <c r="I53" s="21" t="e">
        <f>G53-H53</f>
        <v>#REF!</v>
      </c>
      <c r="J53" s="21">
        <v>0</v>
      </c>
      <c r="K53" s="21">
        <v>0</v>
      </c>
      <c r="L53" s="21">
        <v>0</v>
      </c>
      <c r="M53" s="193" t="s">
        <v>131</v>
      </c>
      <c r="N53" s="193" t="s">
        <v>125</v>
      </c>
      <c r="O53" s="193" t="e">
        <f t="shared" si="1"/>
        <v>#REF!</v>
      </c>
      <c r="P53" s="5">
        <v>1</v>
      </c>
      <c r="U53" s="5" t="e">
        <f ca="1">IF(H53='Sectors (Taj)'!#REF!,1,wrong)</f>
        <v>#REF!</v>
      </c>
    </row>
    <row r="54" spans="1:21" ht="75">
      <c r="A54" s="251">
        <v>3</v>
      </c>
      <c r="B54" s="33" t="s">
        <v>162</v>
      </c>
      <c r="C54" s="33" t="s">
        <v>163</v>
      </c>
      <c r="D54" s="14" t="s">
        <v>276</v>
      </c>
      <c r="E54" s="21">
        <f>1280000/1000000</f>
        <v>1.28</v>
      </c>
      <c r="F54" s="74" t="s">
        <v>270</v>
      </c>
      <c r="G54" s="30" t="e">
        <f>E54*VLOOKUP(F54,#REF!,4,FALSE)</f>
        <v>#REF!</v>
      </c>
      <c r="H54" s="21">
        <v>0.96396800000000005</v>
      </c>
      <c r="I54" s="21">
        <f>1927936/1000000/2</f>
        <v>0.96396800000000005</v>
      </c>
      <c r="J54" s="21">
        <v>0</v>
      </c>
      <c r="K54" s="21">
        <v>0</v>
      </c>
      <c r="L54" s="21">
        <v>0</v>
      </c>
      <c r="M54" s="193" t="s">
        <v>131</v>
      </c>
      <c r="N54" s="193" t="s">
        <v>125</v>
      </c>
      <c r="O54" s="193" t="e">
        <f t="shared" si="1"/>
        <v>#REF!</v>
      </c>
      <c r="P54" s="5">
        <v>1</v>
      </c>
      <c r="U54" s="5" t="e">
        <f ca="1">IF(H54='Sectors (Taj)'!#REF!,1,wrong)</f>
        <v>#REF!</v>
      </c>
    </row>
    <row r="55" spans="1:21" ht="75">
      <c r="A55" s="249">
        <v>4</v>
      </c>
      <c r="B55" s="18" t="s">
        <v>189</v>
      </c>
      <c r="C55" s="33" t="s">
        <v>161</v>
      </c>
      <c r="D55" s="14" t="s">
        <v>113</v>
      </c>
      <c r="E55" s="21">
        <v>8.5</v>
      </c>
      <c r="F55" s="74" t="s">
        <v>278</v>
      </c>
      <c r="G55" s="30">
        <v>8.5</v>
      </c>
      <c r="H55" s="21">
        <v>5.8501719999999997</v>
      </c>
      <c r="I55" s="21">
        <v>2.6498281699999997</v>
      </c>
      <c r="J55" s="21">
        <v>0</v>
      </c>
      <c r="K55" s="21">
        <v>0</v>
      </c>
      <c r="L55" s="21">
        <v>0</v>
      </c>
      <c r="M55" s="193" t="s">
        <v>131</v>
      </c>
      <c r="N55" s="193" t="s">
        <v>125</v>
      </c>
      <c r="O55" s="193" t="e">
        <f t="shared" si="1"/>
        <v>#REF!</v>
      </c>
      <c r="P55" s="5">
        <v>1</v>
      </c>
      <c r="U55" s="5" t="e">
        <f ca="1">IF(H55='Sectors (Taj)'!#REF!,1,wrong)</f>
        <v>#REF!</v>
      </c>
    </row>
    <row r="56" spans="1:21" ht="75">
      <c r="A56" s="249">
        <v>5</v>
      </c>
      <c r="B56" s="18">
        <v>41538</v>
      </c>
      <c r="C56" s="33" t="s">
        <v>197</v>
      </c>
      <c r="D56" s="14" t="s">
        <v>114</v>
      </c>
      <c r="E56" s="21">
        <v>10.15</v>
      </c>
      <c r="F56" s="74" t="s">
        <v>278</v>
      </c>
      <c r="G56" s="15" t="e">
        <f>E56*VLOOKUP(F56,#REF!,4,FALSE)</f>
        <v>#REF!</v>
      </c>
      <c r="H56" s="37">
        <v>0</v>
      </c>
      <c r="I56" s="89">
        <v>0</v>
      </c>
      <c r="J56" s="37">
        <v>3</v>
      </c>
      <c r="K56" s="37">
        <v>4</v>
      </c>
      <c r="L56" s="89">
        <v>3.15</v>
      </c>
      <c r="M56" s="193" t="s">
        <v>131</v>
      </c>
      <c r="N56" s="193" t="s">
        <v>125</v>
      </c>
      <c r="O56" s="193" t="e">
        <f t="shared" si="1"/>
        <v>#REF!</v>
      </c>
      <c r="P56" s="5">
        <v>1</v>
      </c>
      <c r="U56" s="5" t="e">
        <f ca="1">IF(H56='Sectors (Taj)'!H69,1,wrong)</f>
        <v>#NAME?</v>
      </c>
    </row>
    <row r="57" spans="1:21" ht="75">
      <c r="A57" s="314">
        <v>6</v>
      </c>
      <c r="B57" s="33" t="s">
        <v>216</v>
      </c>
      <c r="C57" s="33" t="s">
        <v>217</v>
      </c>
      <c r="D57" s="14" t="s">
        <v>115</v>
      </c>
      <c r="E57" s="89">
        <f>35055000/1000000</f>
        <v>35.055</v>
      </c>
      <c r="F57" s="74" t="s">
        <v>278</v>
      </c>
      <c r="G57" s="30" t="e">
        <f>E57*VLOOKUP(F57,#REF!,4,FALSE)</f>
        <v>#REF!</v>
      </c>
      <c r="H57" s="63">
        <v>33.209999400000001</v>
      </c>
      <c r="I57" s="21">
        <v>1.8480000000000001</v>
      </c>
      <c r="J57" s="100">
        <v>0</v>
      </c>
      <c r="K57" s="63">
        <v>0</v>
      </c>
      <c r="L57" s="63">
        <v>0</v>
      </c>
      <c r="M57" s="193" t="s">
        <v>131</v>
      </c>
      <c r="N57" s="193" t="s">
        <v>125</v>
      </c>
      <c r="O57" s="193" t="e">
        <f t="shared" si="1"/>
        <v>#REF!</v>
      </c>
      <c r="P57" s="5">
        <v>1</v>
      </c>
      <c r="U57" s="5" t="e">
        <f ca="1">IF(H57='Sectors (Taj)'!#REF!,1,wrong)</f>
        <v>#REF!</v>
      </c>
    </row>
    <row r="58" spans="1:21" ht="75">
      <c r="A58" s="314">
        <v>7</v>
      </c>
      <c r="B58" s="33" t="s">
        <v>218</v>
      </c>
      <c r="C58" s="33" t="s">
        <v>219</v>
      </c>
      <c r="D58" s="14" t="s">
        <v>115</v>
      </c>
      <c r="E58" s="89">
        <f>26463789/1000000</f>
        <v>26.463788999999998</v>
      </c>
      <c r="F58" s="74" t="s">
        <v>278</v>
      </c>
      <c r="G58" s="30" t="e">
        <f>E58*VLOOKUP(F58,#REF!,4,FALSE)</f>
        <v>#REF!</v>
      </c>
      <c r="H58" s="63">
        <v>25.070958000000001</v>
      </c>
      <c r="I58" s="21">
        <v>1.3928309999999999</v>
      </c>
      <c r="J58" s="100">
        <v>0</v>
      </c>
      <c r="K58" s="66">
        <v>0</v>
      </c>
      <c r="L58" s="63">
        <v>0</v>
      </c>
      <c r="M58" s="193" t="s">
        <v>131</v>
      </c>
      <c r="N58" s="193" t="s">
        <v>125</v>
      </c>
      <c r="O58" s="193" t="e">
        <f t="shared" si="1"/>
        <v>#REF!</v>
      </c>
      <c r="P58" s="5">
        <v>1</v>
      </c>
      <c r="U58" s="5" t="e">
        <f ca="1">IF(H58='Sectors (Taj)'!#REF!,1,wrong)</f>
        <v>#REF!</v>
      </c>
    </row>
    <row r="59" spans="1:21" s="534" customFormat="1" ht="75">
      <c r="A59" s="556">
        <v>8</v>
      </c>
      <c r="B59" s="557" t="s">
        <v>230</v>
      </c>
      <c r="C59" s="563" t="s">
        <v>231</v>
      </c>
      <c r="D59" s="531" t="s">
        <v>117</v>
      </c>
      <c r="E59" s="558">
        <v>18</v>
      </c>
      <c r="F59" s="547" t="s">
        <v>195</v>
      </c>
      <c r="G59" s="542">
        <v>22.179600000000001</v>
      </c>
      <c r="H59" s="559">
        <v>12.899270570000001</v>
      </c>
      <c r="I59" s="560">
        <v>5.73</v>
      </c>
      <c r="J59" s="560">
        <v>3.548</v>
      </c>
      <c r="K59" s="559">
        <v>0</v>
      </c>
      <c r="L59" s="559">
        <v>0</v>
      </c>
      <c r="M59" s="533" t="s">
        <v>131</v>
      </c>
      <c r="N59" s="533" t="s">
        <v>125</v>
      </c>
      <c r="O59" s="533" t="e">
        <f t="shared" si="1"/>
        <v>#REF!</v>
      </c>
      <c r="P59" s="534">
        <v>1</v>
      </c>
      <c r="S59" s="535">
        <f ca="1">J59+I59+H59</f>
        <v>22.177270570000001</v>
      </c>
      <c r="U59" s="534" t="e">
        <f ca="1">IF(H59='Sectors (Taj)'!#REF!,1,wrong)</f>
        <v>#REF!</v>
      </c>
    </row>
    <row r="60" spans="1:21" ht="75">
      <c r="A60" s="119">
        <v>9</v>
      </c>
      <c r="B60" s="33" t="s">
        <v>265</v>
      </c>
      <c r="C60" s="83" t="s">
        <v>197</v>
      </c>
      <c r="D60" s="14" t="s">
        <v>118</v>
      </c>
      <c r="E60" s="120">
        <v>10.1416</v>
      </c>
      <c r="F60" s="74" t="s">
        <v>278</v>
      </c>
      <c r="G60" s="30">
        <v>10.1416</v>
      </c>
      <c r="H60" s="63">
        <v>0</v>
      </c>
      <c r="I60" s="21">
        <v>0</v>
      </c>
      <c r="J60" s="21">
        <v>3</v>
      </c>
      <c r="K60" s="63">
        <v>4</v>
      </c>
      <c r="L60" s="21">
        <v>3.14</v>
      </c>
      <c r="M60" s="42" t="s">
        <v>131</v>
      </c>
      <c r="N60" s="193" t="s">
        <v>125</v>
      </c>
      <c r="O60" s="193" t="e">
        <f t="shared" si="1"/>
        <v>#REF!</v>
      </c>
      <c r="P60" s="5">
        <v>1</v>
      </c>
      <c r="U60" s="5" t="e">
        <f ca="1">IF(H60='Sectors (Taj)'!H70,1,wrong)</f>
        <v>#NAME?</v>
      </c>
    </row>
    <row r="61" spans="1:21">
      <c r="A61" s="253"/>
      <c r="B61" s="14"/>
      <c r="C61" s="14"/>
      <c r="D61" s="14"/>
      <c r="E61" s="14"/>
      <c r="F61" s="14"/>
      <c r="G61" s="14"/>
      <c r="H61" s="14"/>
      <c r="I61" s="14"/>
      <c r="J61" s="14"/>
      <c r="K61" s="14"/>
      <c r="L61" s="14"/>
      <c r="M61" s="193"/>
      <c r="N61" s="193"/>
      <c r="O61" s="193" t="e">
        <f t="shared" si="1"/>
        <v>#REF!</v>
      </c>
      <c r="U61" s="5">
        <f ca="1">IF(H61='Sectors (Taj)'!H87,1,wrong)</f>
        <v>1</v>
      </c>
    </row>
    <row r="62" spans="1:21">
      <c r="A62" s="1813" t="e">
        <f>#REF!</f>
        <v>#REF!</v>
      </c>
      <c r="B62" s="1814"/>
      <c r="C62" s="1815"/>
      <c r="D62" s="20"/>
      <c r="E62" s="15"/>
      <c r="F62" s="34"/>
      <c r="G62" s="21" t="e">
        <f t="shared" ref="G62:L62" si="14">SUM(G52:G61)</f>
        <v>#REF!</v>
      </c>
      <c r="H62" s="21">
        <f t="shared" si="14"/>
        <v>94.897555820000008</v>
      </c>
      <c r="I62" s="21" t="e">
        <f>SUM(I52:I61)</f>
        <v>#REF!</v>
      </c>
      <c r="J62" s="21">
        <f t="shared" si="14"/>
        <v>9.548</v>
      </c>
      <c r="K62" s="21">
        <f t="shared" si="14"/>
        <v>8</v>
      </c>
      <c r="L62" s="21">
        <f t="shared" si="14"/>
        <v>6.29</v>
      </c>
      <c r="M62" s="193"/>
      <c r="N62" s="193"/>
      <c r="O62" s="193" t="e">
        <f t="shared" si="1"/>
        <v>#REF!</v>
      </c>
      <c r="U62" s="5" t="e">
        <f ca="1">IF(H62='Sectors (Taj)'!H88,1,wrong)</f>
        <v>#NAME?</v>
      </c>
    </row>
    <row r="63" spans="1:21">
      <c r="A63" s="1816" t="e">
        <f>#REF!</f>
        <v>#REF!</v>
      </c>
      <c r="B63" s="1662"/>
      <c r="C63" s="1663"/>
      <c r="D63" s="20"/>
      <c r="E63" s="15"/>
      <c r="F63" s="34"/>
      <c r="G63" s="21"/>
      <c r="H63" s="15"/>
      <c r="I63" s="15"/>
      <c r="J63" s="15"/>
      <c r="K63" s="15"/>
      <c r="L63" s="15"/>
      <c r="M63" s="193"/>
      <c r="N63" s="193"/>
      <c r="O63" s="193" t="e">
        <f t="shared" si="1"/>
        <v>#REF!</v>
      </c>
      <c r="U63" s="5">
        <f ca="1">IF(H63='Sectors (Taj)'!H89,1,wrong)</f>
        <v>1</v>
      </c>
    </row>
    <row r="64" spans="1:21" ht="75">
      <c r="A64" s="304">
        <v>2</v>
      </c>
      <c r="B64" s="18"/>
      <c r="C64" s="33" t="s">
        <v>394</v>
      </c>
      <c r="D64" s="14" t="s">
        <v>276</v>
      </c>
      <c r="E64" s="21"/>
      <c r="F64" s="74" t="s">
        <v>270</v>
      </c>
      <c r="G64" s="21">
        <v>10</v>
      </c>
      <c r="H64" s="21">
        <v>0</v>
      </c>
      <c r="I64" s="21">
        <v>0</v>
      </c>
      <c r="J64" s="48">
        <v>0</v>
      </c>
      <c r="K64" s="48">
        <v>1</v>
      </c>
      <c r="L64" s="48">
        <v>5</v>
      </c>
      <c r="M64" s="193" t="s">
        <v>131</v>
      </c>
      <c r="N64" s="193" t="s">
        <v>125</v>
      </c>
      <c r="O64" s="193" t="e">
        <f t="shared" si="1"/>
        <v>#REF!</v>
      </c>
      <c r="Q64" s="5">
        <v>1</v>
      </c>
      <c r="U64" s="5" t="e">
        <f ca="1">IF(H64='Sectors (Taj)'!#REF!,1,wrong)</f>
        <v>#REF!</v>
      </c>
    </row>
    <row r="65" spans="1:21" ht="75">
      <c r="A65" s="304">
        <v>3</v>
      </c>
      <c r="B65" s="18"/>
      <c r="C65" s="33" t="s">
        <v>177</v>
      </c>
      <c r="D65" s="14" t="s">
        <v>276</v>
      </c>
      <c r="E65" s="21"/>
      <c r="F65" s="74" t="s">
        <v>270</v>
      </c>
      <c r="G65" s="21">
        <v>12.5</v>
      </c>
      <c r="H65" s="21">
        <v>0</v>
      </c>
      <c r="I65" s="21">
        <v>0</v>
      </c>
      <c r="J65" s="48">
        <v>0</v>
      </c>
      <c r="K65" s="48">
        <v>2</v>
      </c>
      <c r="L65" s="48">
        <v>3</v>
      </c>
      <c r="M65" s="193" t="s">
        <v>131</v>
      </c>
      <c r="N65" s="193" t="s">
        <v>125</v>
      </c>
      <c r="O65" s="193" t="e">
        <f t="shared" si="1"/>
        <v>#REF!</v>
      </c>
      <c r="Q65" s="5">
        <v>1</v>
      </c>
      <c r="U65" s="5" t="e">
        <f ca="1">IF(H65='Sectors (Taj)'!#REF!,1,wrong)</f>
        <v>#REF!</v>
      </c>
    </row>
    <row r="66" spans="1:21" ht="75">
      <c r="A66" s="304">
        <v>4</v>
      </c>
      <c r="B66" s="18"/>
      <c r="C66" s="33" t="s">
        <v>396</v>
      </c>
      <c r="D66" s="14" t="s">
        <v>276</v>
      </c>
      <c r="E66" s="21"/>
      <c r="F66" s="74" t="s">
        <v>270</v>
      </c>
      <c r="G66" s="21">
        <v>25</v>
      </c>
      <c r="H66" s="21">
        <v>0</v>
      </c>
      <c r="I66" s="21">
        <v>0</v>
      </c>
      <c r="J66" s="48">
        <v>0</v>
      </c>
      <c r="K66" s="48">
        <v>4</v>
      </c>
      <c r="L66" s="48">
        <v>3</v>
      </c>
      <c r="M66" s="193" t="s">
        <v>131</v>
      </c>
      <c r="N66" s="193" t="s">
        <v>125</v>
      </c>
      <c r="O66" s="193" t="e">
        <f t="shared" si="1"/>
        <v>#REF!</v>
      </c>
      <c r="Q66" s="5">
        <v>1</v>
      </c>
      <c r="U66" s="5" t="e">
        <f ca="1">IF(H66='Sectors (Taj)'!#REF!,1,wrong)</f>
        <v>#REF!</v>
      </c>
    </row>
    <row r="67" spans="1:21" ht="75">
      <c r="A67" s="304">
        <v>5</v>
      </c>
      <c r="B67" s="18"/>
      <c r="C67" s="33" t="s">
        <v>179</v>
      </c>
      <c r="D67" s="14" t="s">
        <v>276</v>
      </c>
      <c r="E67" s="21"/>
      <c r="F67" s="74" t="s">
        <v>270</v>
      </c>
      <c r="G67" s="21">
        <v>10</v>
      </c>
      <c r="H67" s="21">
        <v>0</v>
      </c>
      <c r="I67" s="21">
        <v>0</v>
      </c>
      <c r="J67" s="48">
        <v>0</v>
      </c>
      <c r="K67" s="48">
        <v>4</v>
      </c>
      <c r="L67" s="48">
        <v>3</v>
      </c>
      <c r="M67" s="193" t="s">
        <v>131</v>
      </c>
      <c r="N67" s="193" t="s">
        <v>125</v>
      </c>
      <c r="O67" s="193" t="e">
        <f t="shared" si="1"/>
        <v>#REF!</v>
      </c>
      <c r="Q67" s="5">
        <v>1</v>
      </c>
      <c r="U67" s="5" t="e">
        <f ca="1">IF(H67='Sectors (Taj)'!#REF!,1,wrong)</f>
        <v>#REF!</v>
      </c>
    </row>
    <row r="68" spans="1:21" ht="75">
      <c r="A68" s="304">
        <v>6</v>
      </c>
      <c r="B68" s="18"/>
      <c r="C68" s="33" t="s">
        <v>203</v>
      </c>
      <c r="D68" s="14" t="s">
        <v>114</v>
      </c>
      <c r="E68" s="37">
        <v>20</v>
      </c>
      <c r="F68" s="74" t="s">
        <v>278</v>
      </c>
      <c r="G68" s="30" t="e">
        <f>E68*VLOOKUP(F68,#REF!,4,FALSE)</f>
        <v>#REF!</v>
      </c>
      <c r="H68" s="97">
        <f>'[1]by creditors'!$H$80</f>
        <v>0</v>
      </c>
      <c r="I68" s="97">
        <f>'[1]by creditors'!$I$80</f>
        <v>0</v>
      </c>
      <c r="J68" s="97">
        <v>0</v>
      </c>
      <c r="K68" s="97">
        <f>'[1]by creditors'!$K$80</f>
        <v>5</v>
      </c>
      <c r="L68" s="97">
        <f>'[1]by creditors'!$L$80</f>
        <v>5</v>
      </c>
      <c r="M68" s="193" t="s">
        <v>131</v>
      </c>
      <c r="N68" s="193" t="s">
        <v>125</v>
      </c>
      <c r="O68" s="193" t="e">
        <f t="shared" si="1"/>
        <v>#REF!</v>
      </c>
      <c r="Q68" s="5">
        <v>1</v>
      </c>
      <c r="U68" s="5" t="e">
        <f ca="1">IF(H68='Sectors (Taj)'!#REF!,1,wrong)</f>
        <v>#REF!</v>
      </c>
    </row>
    <row r="69" spans="1:21" ht="75">
      <c r="A69" s="304">
        <v>7</v>
      </c>
      <c r="B69" s="33"/>
      <c r="C69" s="33" t="s">
        <v>224</v>
      </c>
      <c r="D69" s="14" t="s">
        <v>115</v>
      </c>
      <c r="E69" s="103">
        <v>134.71958000000001</v>
      </c>
      <c r="F69" s="74" t="s">
        <v>278</v>
      </c>
      <c r="G69" s="30" t="e">
        <f>E69*VLOOKUP(F69,#REF!,4,FALSE)</f>
        <v>#REF!</v>
      </c>
      <c r="H69" s="105">
        <v>0</v>
      </c>
      <c r="I69" s="49">
        <v>0</v>
      </c>
      <c r="J69" s="106">
        <v>0</v>
      </c>
      <c r="K69" s="107">
        <v>0.6</v>
      </c>
      <c r="L69" s="105">
        <v>2.4</v>
      </c>
      <c r="M69" s="193" t="s">
        <v>131</v>
      </c>
      <c r="N69" s="193" t="s">
        <v>125</v>
      </c>
      <c r="O69" s="193" t="e">
        <f t="shared" si="1"/>
        <v>#REF!</v>
      </c>
      <c r="Q69" s="5">
        <v>1</v>
      </c>
      <c r="U69" s="5" t="e">
        <f ca="1">IF(H69='Sectors (Taj)'!#REF!,1,wrong)</f>
        <v>#REF!</v>
      </c>
    </row>
    <row r="70" spans="1:21" ht="45">
      <c r="A70" s="304">
        <v>8</v>
      </c>
      <c r="B70" s="160"/>
      <c r="C70" s="121" t="s">
        <v>203</v>
      </c>
      <c r="D70" s="14" t="s">
        <v>118</v>
      </c>
      <c r="E70" s="83">
        <v>20</v>
      </c>
      <c r="F70" s="74" t="s">
        <v>278</v>
      </c>
      <c r="G70" s="30" t="e">
        <f>E70*VLOOKUP(F70,#REF!,4,FALSE)</f>
        <v>#REF!</v>
      </c>
      <c r="H70" s="63">
        <v>0</v>
      </c>
      <c r="I70" s="21">
        <v>0</v>
      </c>
      <c r="J70" s="21">
        <v>0</v>
      </c>
      <c r="K70" s="63">
        <f>'[1]by creditors'!$K$112</f>
        <v>5</v>
      </c>
      <c r="L70" s="21">
        <f>'[1]by creditors'!$L$112</f>
        <v>5</v>
      </c>
      <c r="M70" s="42" t="s">
        <v>232</v>
      </c>
      <c r="N70" s="193" t="s">
        <v>125</v>
      </c>
      <c r="O70" s="193" t="e">
        <f t="shared" si="1"/>
        <v>#REF!</v>
      </c>
      <c r="Q70" s="5">
        <v>1</v>
      </c>
      <c r="U70" s="5" t="e">
        <f ca="1">IF(H70='Sectors (Taj)'!#REF!,1,wrong)</f>
        <v>#REF!</v>
      </c>
    </row>
    <row r="71" spans="1:21" ht="75">
      <c r="A71" s="304"/>
      <c r="B71" s="160"/>
      <c r="C71" s="170" t="s">
        <v>428</v>
      </c>
      <c r="D71" s="29" t="s">
        <v>115</v>
      </c>
      <c r="E71" s="39">
        <v>30.4</v>
      </c>
      <c r="F71" s="74" t="s">
        <v>278</v>
      </c>
      <c r="G71" s="30" t="e">
        <f>E71*VLOOKUP(F71,#REF!,4,FALSE)</f>
        <v>#REF!</v>
      </c>
      <c r="H71" s="75">
        <v>0</v>
      </c>
      <c r="I71" s="30">
        <v>0</v>
      </c>
      <c r="J71" s="30">
        <v>28.88</v>
      </c>
      <c r="K71" s="75">
        <v>1.52</v>
      </c>
      <c r="L71" s="30">
        <v>0</v>
      </c>
      <c r="M71" s="524" t="s">
        <v>131</v>
      </c>
      <c r="N71" s="193" t="s">
        <v>125</v>
      </c>
      <c r="O71" s="193">
        <v>0</v>
      </c>
      <c r="P71" s="5">
        <v>0</v>
      </c>
      <c r="Q71" s="5">
        <v>1</v>
      </c>
    </row>
    <row r="72" spans="1:21">
      <c r="A72" s="304"/>
      <c r="B72" s="160"/>
      <c r="C72" s="367"/>
      <c r="D72" s="29"/>
      <c r="E72" s="30"/>
      <c r="F72" s="27"/>
      <c r="G72" s="37"/>
      <c r="H72" s="30"/>
      <c r="I72" s="30"/>
      <c r="J72" s="30"/>
      <c r="K72" s="30"/>
      <c r="L72" s="30"/>
      <c r="M72" s="193"/>
      <c r="N72" s="193"/>
      <c r="O72" s="193" t="e">
        <f t="shared" si="1"/>
        <v>#REF!</v>
      </c>
      <c r="U72" s="5">
        <f ca="1">IF(H72='Sectors (Taj)'!H99,1,wrong)</f>
        <v>1</v>
      </c>
    </row>
    <row r="73" spans="1:21" ht="15.75" thickBot="1">
      <c r="A73" s="1805" t="e">
        <f>#REF!</f>
        <v>#REF!</v>
      </c>
      <c r="B73" s="1806"/>
      <c r="C73" s="1807"/>
      <c r="D73" s="35"/>
      <c r="E73" s="30"/>
      <c r="F73" s="36"/>
      <c r="G73" s="37" t="e">
        <f t="shared" ref="G73:L73" si="15">SUM(G64:G72)</f>
        <v>#REF!</v>
      </c>
      <c r="H73" s="37">
        <f t="shared" si="15"/>
        <v>0</v>
      </c>
      <c r="I73" s="37">
        <f t="shared" si="15"/>
        <v>0</v>
      </c>
      <c r="J73" s="37">
        <f t="shared" si="15"/>
        <v>28.88</v>
      </c>
      <c r="K73" s="37">
        <f t="shared" si="15"/>
        <v>23.12</v>
      </c>
      <c r="L73" s="37">
        <f t="shared" si="15"/>
        <v>26.4</v>
      </c>
      <c r="M73" s="194"/>
      <c r="N73" s="193"/>
      <c r="O73" s="193" t="e">
        <f t="shared" si="1"/>
        <v>#REF!</v>
      </c>
      <c r="U73" s="5">
        <f ca="1">IF(H73='Sectors (Taj)'!H100,1,wrong)</f>
        <v>1</v>
      </c>
    </row>
    <row r="74" spans="1:21" ht="29.25" thickBot="1">
      <c r="A74" s="330"/>
      <c r="B74" s="336" t="e">
        <f>#REF!</f>
        <v>#REF!</v>
      </c>
      <c r="C74" s="384" t="str">
        <f>A50</f>
        <v>Энергетический и промышленный сектор</v>
      </c>
      <c r="D74" s="380"/>
      <c r="E74" s="380"/>
      <c r="F74" s="381"/>
      <c r="G74" s="380" t="e">
        <f t="shared" ref="G74:L74" si="16">G73+G62</f>
        <v>#REF!</v>
      </c>
      <c r="H74" s="380">
        <f t="shared" si="16"/>
        <v>94.897555820000008</v>
      </c>
      <c r="I74" s="380" t="e">
        <f>I73+I62</f>
        <v>#REF!</v>
      </c>
      <c r="J74" s="380">
        <f t="shared" si="16"/>
        <v>38.427999999999997</v>
      </c>
      <c r="K74" s="380">
        <f t="shared" si="16"/>
        <v>31.12</v>
      </c>
      <c r="L74" s="380">
        <f t="shared" si="16"/>
        <v>32.69</v>
      </c>
      <c r="M74" s="273"/>
      <c r="N74" s="193"/>
      <c r="O74" s="193" t="e">
        <f t="shared" ref="O74:O137" si="17">IF(B74=$B$23,1,0)</f>
        <v>#REF!</v>
      </c>
      <c r="U74" s="5" t="e">
        <f ca="1">IF(H74='Sectors (Taj)'!H101,1,wrong)</f>
        <v>#NAME?</v>
      </c>
    </row>
    <row r="75" spans="1:21" ht="15.75" thickBot="1">
      <c r="A75" s="305"/>
      <c r="B75" s="27"/>
      <c r="C75" s="58"/>
      <c r="D75" s="29"/>
      <c r="E75" s="30"/>
      <c r="F75" s="39"/>
      <c r="G75" s="59"/>
      <c r="H75" s="59"/>
      <c r="I75" s="59"/>
      <c r="J75" s="60"/>
      <c r="K75" s="60"/>
      <c r="L75" s="60"/>
      <c r="M75" s="200"/>
      <c r="N75" s="193"/>
      <c r="O75" s="193" t="e">
        <f t="shared" si="17"/>
        <v>#REF!</v>
      </c>
      <c r="U75" s="5">
        <f ca="1">IF(H75='Sectors (Taj)'!H102,1,wrong)</f>
        <v>1</v>
      </c>
    </row>
    <row r="76" spans="1:21" ht="19.5" thickBot="1">
      <c r="A76" s="1697" t="s">
        <v>126</v>
      </c>
      <c r="B76" s="1698"/>
      <c r="C76" s="1699"/>
      <c r="D76" s="270"/>
      <c r="E76" s="271"/>
      <c r="F76" s="272"/>
      <c r="G76" s="322" t="e">
        <f t="shared" ref="G76:L76" si="18">G104</f>
        <v>#REF!</v>
      </c>
      <c r="H76" s="322">
        <f t="shared" si="18"/>
        <v>500.60970247000006</v>
      </c>
      <c r="I76" s="322" t="e">
        <f t="shared" si="18"/>
        <v>#REF!</v>
      </c>
      <c r="J76" s="322">
        <f t="shared" si="18"/>
        <v>114.72670000000001</v>
      </c>
      <c r="K76" s="322">
        <f t="shared" si="18"/>
        <v>78.065207999999984</v>
      </c>
      <c r="L76" s="322">
        <f t="shared" si="18"/>
        <v>55.484000000000002</v>
      </c>
      <c r="M76" s="273"/>
      <c r="N76" s="193"/>
      <c r="O76" s="193" t="e">
        <f t="shared" si="17"/>
        <v>#REF!</v>
      </c>
      <c r="U76" s="5" t="e">
        <f ca="1">IF(H76='Sectors (Taj)'!H103,1,wrong)</f>
        <v>#NAME?</v>
      </c>
    </row>
    <row r="77" spans="1:21">
      <c r="A77" s="1817" t="e">
        <f>#REF!</f>
        <v>#REF!</v>
      </c>
      <c r="B77" s="1818"/>
      <c r="C77" s="1818"/>
      <c r="D77" s="29"/>
      <c r="E77" s="30"/>
      <c r="F77" s="39"/>
      <c r="G77" s="198"/>
      <c r="H77" s="198"/>
      <c r="I77" s="198"/>
      <c r="J77" s="198"/>
      <c r="K77" s="198"/>
      <c r="L77" s="198"/>
      <c r="M77" s="195"/>
      <c r="N77" s="193"/>
      <c r="O77" s="193" t="e">
        <f t="shared" si="17"/>
        <v>#REF!</v>
      </c>
      <c r="U77" s="5">
        <f ca="1">IF(H77='Sectors (Taj)'!H104,1,wrong)</f>
        <v>1</v>
      </c>
    </row>
    <row r="78" spans="1:21" s="534" customFormat="1" ht="75">
      <c r="A78" s="561">
        <v>1</v>
      </c>
      <c r="B78" s="544">
        <v>2359</v>
      </c>
      <c r="C78" s="544" t="s">
        <v>389</v>
      </c>
      <c r="D78" s="531" t="s">
        <v>275</v>
      </c>
      <c r="E78" s="532">
        <v>26.452999999999999</v>
      </c>
      <c r="F78" s="541" t="s">
        <v>129</v>
      </c>
      <c r="G78" s="542" t="e">
        <f>E78*VLOOKUP(F78,#REF!,4,FALSE)</f>
        <v>#REF!</v>
      </c>
      <c r="H78" s="532">
        <v>37.729999999999997</v>
      </c>
      <c r="I78" s="532">
        <v>0</v>
      </c>
      <c r="J78" s="546">
        <v>2.194</v>
      </c>
      <c r="K78" s="532">
        <v>0</v>
      </c>
      <c r="L78" s="532">
        <v>0</v>
      </c>
      <c r="M78" s="533" t="s">
        <v>152</v>
      </c>
      <c r="N78" s="533" t="s">
        <v>126</v>
      </c>
      <c r="O78" s="533" t="e">
        <f t="shared" si="17"/>
        <v>#REF!</v>
      </c>
      <c r="P78" s="534">
        <v>1</v>
      </c>
      <c r="S78" s="535">
        <f ca="1">J78+H78</f>
        <v>39.923999999999999</v>
      </c>
      <c r="U78" s="534" t="e">
        <f ca="1">IF(H78='Sectors (Taj)'!#REF!,1,wrong)</f>
        <v>#REF!</v>
      </c>
    </row>
    <row r="79" spans="1:21" ht="75">
      <c r="A79" s="372">
        <v>2</v>
      </c>
      <c r="B79" s="33" t="str">
        <f>'[2]by creditors'!$B$31</f>
        <v>TAD-0041</v>
      </c>
      <c r="C79" s="33" t="s">
        <v>392</v>
      </c>
      <c r="D79" s="14" t="s">
        <v>276</v>
      </c>
      <c r="E79" s="49">
        <f>'[2]by creditors'!$E$31</f>
        <v>12.46</v>
      </c>
      <c r="F79" s="74" t="s">
        <v>270</v>
      </c>
      <c r="G79" s="30" t="e">
        <f>E79*VLOOKUP(F79,#REF!,4,FALSE)</f>
        <v>#REF!</v>
      </c>
      <c r="H79" s="49">
        <v>5.05126834</v>
      </c>
      <c r="I79" s="49" t="e">
        <f>G79-H79-J79-K79</f>
        <v>#REF!</v>
      </c>
      <c r="J79" s="50">
        <f>6700000/1000000</f>
        <v>6.7</v>
      </c>
      <c r="K79" s="50">
        <f>1963000/1000000</f>
        <v>1.9630000000000001</v>
      </c>
      <c r="L79" s="49">
        <v>0</v>
      </c>
      <c r="M79" s="193" t="s">
        <v>152</v>
      </c>
      <c r="N79" s="193" t="s">
        <v>126</v>
      </c>
      <c r="O79" s="193" t="e">
        <f t="shared" si="17"/>
        <v>#REF!</v>
      </c>
      <c r="P79" s="5">
        <v>1</v>
      </c>
      <c r="U79" s="5" t="e">
        <f ca="1">IF(H79='Sectors (Taj)'!#REF!,1,wrong)</f>
        <v>#REF!</v>
      </c>
    </row>
    <row r="80" spans="1:21" ht="75">
      <c r="A80" s="372">
        <v>3</v>
      </c>
      <c r="B80" s="33" t="s">
        <v>167</v>
      </c>
      <c r="C80" s="33" t="s">
        <v>168</v>
      </c>
      <c r="D80" s="14" t="s">
        <v>276</v>
      </c>
      <c r="E80" s="21">
        <f>13220000/1000000</f>
        <v>13.22</v>
      </c>
      <c r="F80" s="74" t="s">
        <v>270</v>
      </c>
      <c r="G80" s="30" t="e">
        <f>E80*VLOOKUP(F80,#REF!,4,FALSE)</f>
        <v>#REF!</v>
      </c>
      <c r="H80" s="21">
        <v>0</v>
      </c>
      <c r="I80" s="21" t="e">
        <f>G80-J80-K80</f>
        <v>#REF!</v>
      </c>
      <c r="J80" s="21">
        <f>7960000/1000000</f>
        <v>7.96</v>
      </c>
      <c r="K80" s="21">
        <f>5840000/1000000</f>
        <v>5.84</v>
      </c>
      <c r="L80" s="21">
        <v>0</v>
      </c>
      <c r="M80" s="193" t="s">
        <v>152</v>
      </c>
      <c r="N80" s="193" t="s">
        <v>126</v>
      </c>
      <c r="O80" s="193" t="e">
        <f t="shared" si="17"/>
        <v>#REF!</v>
      </c>
      <c r="P80" s="5">
        <v>1</v>
      </c>
      <c r="U80" s="5" t="e">
        <f ca="1">IF(H80='Sectors (Taj)'!H105,1,wrong)</f>
        <v>#NAME?</v>
      </c>
    </row>
    <row r="81" spans="1:21" ht="75">
      <c r="A81" s="372">
        <v>4</v>
      </c>
      <c r="B81" s="64" t="s">
        <v>187</v>
      </c>
      <c r="C81" s="366" t="s">
        <v>168</v>
      </c>
      <c r="D81" s="14" t="s">
        <v>277</v>
      </c>
      <c r="E81" s="66">
        <v>75</v>
      </c>
      <c r="F81" s="74" t="s">
        <v>269</v>
      </c>
      <c r="G81" s="30">
        <v>19.967481380467849</v>
      </c>
      <c r="H81" s="66">
        <v>0.11345613</v>
      </c>
      <c r="I81" s="66">
        <v>6.0540252504678493</v>
      </c>
      <c r="J81" s="66">
        <v>7.68</v>
      </c>
      <c r="K81" s="66">
        <v>6.12</v>
      </c>
      <c r="L81" s="66">
        <v>0</v>
      </c>
      <c r="M81" s="193" t="s">
        <v>152</v>
      </c>
      <c r="N81" s="193" t="s">
        <v>126</v>
      </c>
      <c r="O81" s="193" t="e">
        <f t="shared" si="17"/>
        <v>#REF!</v>
      </c>
      <c r="P81" s="5">
        <v>1</v>
      </c>
      <c r="U81" s="5" t="e">
        <f ca="1">IF(H81='Sectors (Taj)'!H106,1,wrong)</f>
        <v>#NAME?</v>
      </c>
    </row>
    <row r="82" spans="1:21" ht="75">
      <c r="A82" s="372">
        <v>5</v>
      </c>
      <c r="B82" s="64">
        <v>806</v>
      </c>
      <c r="C82" s="366" t="s">
        <v>168</v>
      </c>
      <c r="D82" s="14" t="s">
        <v>111</v>
      </c>
      <c r="E82" s="37">
        <v>5</v>
      </c>
      <c r="F82" s="74" t="s">
        <v>268</v>
      </c>
      <c r="G82" s="30">
        <v>17.812611328820804</v>
      </c>
      <c r="H82" s="37">
        <v>3.2763900000000001</v>
      </c>
      <c r="I82" s="71">
        <v>3.81</v>
      </c>
      <c r="J82" s="37">
        <v>6.5460000000000003</v>
      </c>
      <c r="K82" s="37">
        <v>4.1840000000000002</v>
      </c>
      <c r="L82" s="37">
        <v>0</v>
      </c>
      <c r="M82" s="193" t="s">
        <v>152</v>
      </c>
      <c r="N82" s="193" t="s">
        <v>126</v>
      </c>
      <c r="O82" s="193" t="e">
        <f t="shared" si="17"/>
        <v>#REF!</v>
      </c>
      <c r="P82" s="5">
        <v>1</v>
      </c>
      <c r="U82" s="5" t="e">
        <f ca="1">IF(H82='Sectors (Taj)'!H107,1,wrong)</f>
        <v>#NAME?</v>
      </c>
    </row>
    <row r="83" spans="1:21" s="534" customFormat="1" ht="75">
      <c r="A83" s="561">
        <v>6</v>
      </c>
      <c r="B83" s="541">
        <v>30021</v>
      </c>
      <c r="C83" s="562" t="s">
        <v>168</v>
      </c>
      <c r="D83" s="531" t="s">
        <v>112</v>
      </c>
      <c r="E83" s="542">
        <v>55.1</v>
      </c>
      <c r="F83" s="547" t="s">
        <v>271</v>
      </c>
      <c r="G83" s="542">
        <v>15.003403675970043</v>
      </c>
      <c r="H83" s="552">
        <v>0</v>
      </c>
      <c r="I83" s="553">
        <v>0</v>
      </c>
      <c r="J83" s="553">
        <v>5.97</v>
      </c>
      <c r="K83" s="553">
        <v>4.38</v>
      </c>
      <c r="L83" s="553">
        <v>0</v>
      </c>
      <c r="M83" s="533" t="s">
        <v>152</v>
      </c>
      <c r="N83" s="533" t="s">
        <v>126</v>
      </c>
      <c r="O83" s="533" t="e">
        <f t="shared" si="17"/>
        <v>#REF!</v>
      </c>
      <c r="P83" s="534">
        <v>1</v>
      </c>
      <c r="S83" s="550">
        <f ca="1">K83+J83</f>
        <v>10.35</v>
      </c>
      <c r="U83" s="534" t="e">
        <f ca="1">IF(H83='Sectors (Taj)'!H108,1,wrong)</f>
        <v>#NAME?</v>
      </c>
    </row>
    <row r="84" spans="1:21" ht="75">
      <c r="A84" s="372">
        <v>7</v>
      </c>
      <c r="B84" s="80" t="s">
        <v>190</v>
      </c>
      <c r="C84" s="33" t="s">
        <v>398</v>
      </c>
      <c r="D84" s="14" t="s">
        <v>113</v>
      </c>
      <c r="E84" s="21">
        <v>3.5</v>
      </c>
      <c r="F84" s="74" t="s">
        <v>278</v>
      </c>
      <c r="G84" s="30">
        <v>3.5</v>
      </c>
      <c r="H84" s="21">
        <v>3.3250000000000002</v>
      </c>
      <c r="I84" s="21">
        <v>0.17499998999999999</v>
      </c>
      <c r="J84" s="21">
        <v>0</v>
      </c>
      <c r="K84" s="21">
        <v>0</v>
      </c>
      <c r="L84" s="21">
        <v>0</v>
      </c>
      <c r="M84" s="193" t="s">
        <v>152</v>
      </c>
      <c r="N84" s="193" t="s">
        <v>126</v>
      </c>
      <c r="O84" s="193" t="e">
        <f t="shared" si="17"/>
        <v>#REF!</v>
      </c>
      <c r="P84" s="5">
        <v>1</v>
      </c>
      <c r="U84" s="5" t="e">
        <f ca="1">IF(H84='Sectors (Taj)'!#REF!,1,wrong)</f>
        <v>#REF!</v>
      </c>
    </row>
    <row r="85" spans="1:21" ht="75">
      <c r="A85" s="372">
        <v>8</v>
      </c>
      <c r="B85" s="80" t="s">
        <v>192</v>
      </c>
      <c r="C85" s="33" t="s">
        <v>168</v>
      </c>
      <c r="D85" s="14" t="s">
        <v>113</v>
      </c>
      <c r="E85" s="21">
        <v>13</v>
      </c>
      <c r="F85" s="74" t="s">
        <v>278</v>
      </c>
      <c r="G85" s="30">
        <v>13</v>
      </c>
      <c r="H85" s="21">
        <v>0</v>
      </c>
      <c r="I85" s="21">
        <v>0</v>
      </c>
      <c r="J85" s="21">
        <v>5.17</v>
      </c>
      <c r="K85" s="21">
        <v>3.8</v>
      </c>
      <c r="L85" s="21">
        <v>0</v>
      </c>
      <c r="M85" s="193" t="s">
        <v>152</v>
      </c>
      <c r="N85" s="193" t="s">
        <v>126</v>
      </c>
      <c r="O85" s="193" t="e">
        <f t="shared" si="17"/>
        <v>#REF!</v>
      </c>
      <c r="P85" s="5">
        <v>1</v>
      </c>
      <c r="U85" s="5" t="e">
        <f ca="1">IF(H85='Sectors (Taj)'!H109,1,wrong)</f>
        <v>#NAME?</v>
      </c>
    </row>
    <row r="86" spans="1:21" ht="45">
      <c r="A86" s="372">
        <v>9</v>
      </c>
      <c r="B86" s="18">
        <v>39989</v>
      </c>
      <c r="C86" s="33" t="s">
        <v>196</v>
      </c>
      <c r="D86" s="14" t="s">
        <v>114</v>
      </c>
      <c r="E86" s="21">
        <v>3.6</v>
      </c>
      <c r="F86" s="74" t="s">
        <v>278</v>
      </c>
      <c r="G86" s="15" t="e">
        <f>E86*VLOOKUP(F86,#REF!,4,FALSE)</f>
        <v>#REF!</v>
      </c>
      <c r="H86" s="37">
        <v>0</v>
      </c>
      <c r="I86" s="89">
        <v>0</v>
      </c>
      <c r="J86" s="37">
        <v>1</v>
      </c>
      <c r="K86" s="91">
        <v>0.59899999999999998</v>
      </c>
      <c r="L86" s="89">
        <v>2</v>
      </c>
      <c r="M86" s="193" t="s">
        <v>267</v>
      </c>
      <c r="N86" s="193" t="s">
        <v>126</v>
      </c>
      <c r="O86" s="193" t="e">
        <f t="shared" si="17"/>
        <v>#REF!</v>
      </c>
      <c r="P86" s="5">
        <v>1</v>
      </c>
      <c r="U86" s="5" t="e">
        <f ca="1">IF(H86='Sectors (Taj)'!H110,1,wrong)</f>
        <v>#NAME?</v>
      </c>
    </row>
    <row r="87" spans="1:21" ht="75">
      <c r="A87" s="372">
        <v>10</v>
      </c>
      <c r="B87" s="287"/>
      <c r="C87" s="287" t="s">
        <v>202</v>
      </c>
      <c r="D87" s="14" t="s">
        <v>114</v>
      </c>
      <c r="E87" s="310">
        <v>35</v>
      </c>
      <c r="F87" s="74" t="s">
        <v>278</v>
      </c>
      <c r="G87" s="15" t="e">
        <f>E87*VLOOKUP(F87,#REF!,4,FALSE)</f>
        <v>#REF!</v>
      </c>
      <c r="H87" s="310">
        <v>0</v>
      </c>
      <c r="I87" s="310">
        <v>0</v>
      </c>
      <c r="J87" s="310">
        <v>8</v>
      </c>
      <c r="K87" s="310">
        <v>14</v>
      </c>
      <c r="L87" s="310">
        <v>13</v>
      </c>
      <c r="M87" s="193" t="s">
        <v>152</v>
      </c>
      <c r="N87" s="193" t="s">
        <v>126</v>
      </c>
      <c r="O87" s="193" t="e">
        <f t="shared" si="17"/>
        <v>#REF!</v>
      </c>
      <c r="P87" s="514">
        <v>1</v>
      </c>
      <c r="U87" s="5">
        <f ca="1">IF(H87='Sectors (Taj)'!H111,1,wrong)</f>
        <v>1</v>
      </c>
    </row>
    <row r="88" spans="1:21" ht="75">
      <c r="A88" s="372">
        <v>11</v>
      </c>
      <c r="B88" s="18">
        <v>6014</v>
      </c>
      <c r="C88" s="33" t="s">
        <v>211</v>
      </c>
      <c r="D88" s="14" t="s">
        <v>115</v>
      </c>
      <c r="E88" s="63">
        <v>281.10500000000002</v>
      </c>
      <c r="F88" s="74" t="s">
        <v>278</v>
      </c>
      <c r="G88" s="30">
        <v>281.10500000000002</v>
      </c>
      <c r="H88" s="63">
        <v>276.92545999999999</v>
      </c>
      <c r="I88" s="21">
        <v>4.1795400000000003</v>
      </c>
      <c r="J88" s="21">
        <v>0</v>
      </c>
      <c r="K88" s="21">
        <v>0</v>
      </c>
      <c r="L88" s="21">
        <v>0</v>
      </c>
      <c r="M88" s="193" t="s">
        <v>152</v>
      </c>
      <c r="N88" s="193" t="s">
        <v>126</v>
      </c>
      <c r="O88" s="193" t="e">
        <f t="shared" si="17"/>
        <v>#REF!</v>
      </c>
      <c r="P88" s="5">
        <v>1</v>
      </c>
      <c r="U88" s="5" t="e">
        <f ca="1">IF(H88='Sectors (Taj)'!#REF!,1,wrong)</f>
        <v>#REF!</v>
      </c>
    </row>
    <row r="89" spans="1:21" ht="75">
      <c r="A89" s="372">
        <v>12</v>
      </c>
      <c r="B89" s="80" t="s">
        <v>212</v>
      </c>
      <c r="C89" s="33" t="s">
        <v>404</v>
      </c>
      <c r="D89" s="14" t="s">
        <v>115</v>
      </c>
      <c r="E89" s="99">
        <v>49</v>
      </c>
      <c r="F89" s="74" t="s">
        <v>278</v>
      </c>
      <c r="G89" s="30">
        <v>49</v>
      </c>
      <c r="H89" s="63">
        <v>46.421100000000003</v>
      </c>
      <c r="I89" s="21">
        <v>0</v>
      </c>
      <c r="J89" s="21">
        <v>2.5789</v>
      </c>
      <c r="K89" s="63">
        <v>0</v>
      </c>
      <c r="L89" s="63">
        <v>0</v>
      </c>
      <c r="M89" s="193" t="s">
        <v>152</v>
      </c>
      <c r="N89" s="193" t="s">
        <v>126</v>
      </c>
      <c r="O89" s="193" t="e">
        <f t="shared" si="17"/>
        <v>#REF!</v>
      </c>
      <c r="P89" s="5">
        <v>1</v>
      </c>
      <c r="S89" s="523">
        <f ca="1">L89+K89+J89+I89+H89</f>
        <v>49</v>
      </c>
      <c r="U89" s="5" t="e">
        <f ca="1">IF(H89='Sectors (Taj)'!#REF!,1,wrong)</f>
        <v>#REF!</v>
      </c>
    </row>
    <row r="90" spans="1:21" s="534" customFormat="1" ht="75">
      <c r="A90" s="561">
        <v>13</v>
      </c>
      <c r="B90" s="544" t="s">
        <v>214</v>
      </c>
      <c r="C90" s="544" t="s">
        <v>405</v>
      </c>
      <c r="D90" s="531" t="s">
        <v>115</v>
      </c>
      <c r="E90" s="554">
        <v>143.92500000000001</v>
      </c>
      <c r="F90" s="547" t="s">
        <v>278</v>
      </c>
      <c r="G90" s="542">
        <v>143.92500000000001</v>
      </c>
      <c r="H90" s="543">
        <v>123.624</v>
      </c>
      <c r="I90" s="540">
        <f>G90-H90-J90-K90</f>
        <v>1.6875389974302379E-14</v>
      </c>
      <c r="J90" s="555">
        <v>17.100999999999999</v>
      </c>
      <c r="K90" s="543">
        <v>3.2</v>
      </c>
      <c r="L90" s="543">
        <v>0</v>
      </c>
      <c r="M90" s="533" t="s">
        <v>152</v>
      </c>
      <c r="N90" s="533" t="s">
        <v>126</v>
      </c>
      <c r="O90" s="533" t="e">
        <f t="shared" si="17"/>
        <v>#REF!</v>
      </c>
      <c r="P90" s="534">
        <v>1</v>
      </c>
      <c r="Q90" s="534">
        <v>0</v>
      </c>
      <c r="S90" s="550">
        <f ca="1">L90+K90+J90+I90+H90</f>
        <v>143.92500000000001</v>
      </c>
      <c r="U90" s="534" t="e">
        <f ca="1">IF(H90='Sectors (Taj)'!#REF!,1,wrong)</f>
        <v>#REF!</v>
      </c>
    </row>
    <row r="91" spans="1:21" ht="75">
      <c r="A91" s="372">
        <v>14</v>
      </c>
      <c r="B91" s="101" t="s">
        <v>220</v>
      </c>
      <c r="C91" s="33" t="s">
        <v>406</v>
      </c>
      <c r="D91" s="14" t="s">
        <v>115</v>
      </c>
      <c r="E91" s="89">
        <v>50.54</v>
      </c>
      <c r="F91" s="74" t="s">
        <v>278</v>
      </c>
      <c r="G91" s="30">
        <v>50.54</v>
      </c>
      <c r="H91" s="63">
        <v>0</v>
      </c>
      <c r="I91" s="21">
        <v>17.715599999999998</v>
      </c>
      <c r="J91" s="100">
        <v>30.164400000000001</v>
      </c>
      <c r="K91" s="66">
        <v>2.66</v>
      </c>
      <c r="L91" s="63">
        <v>0</v>
      </c>
      <c r="M91" s="193" t="s">
        <v>152</v>
      </c>
      <c r="N91" s="193" t="s">
        <v>126</v>
      </c>
      <c r="O91" s="193" t="e">
        <f t="shared" si="17"/>
        <v>#REF!</v>
      </c>
      <c r="P91" s="5">
        <v>1</v>
      </c>
      <c r="U91" s="5" t="e">
        <f ca="1">IF(H91='Sectors (Taj)'!#REF!,1,wrong)</f>
        <v>#REF!</v>
      </c>
    </row>
    <row r="92" spans="1:21" ht="45">
      <c r="A92" s="372">
        <v>15</v>
      </c>
      <c r="B92" s="39" t="s">
        <v>227</v>
      </c>
      <c r="C92" s="39" t="s">
        <v>228</v>
      </c>
      <c r="D92" s="14" t="s">
        <v>116</v>
      </c>
      <c r="E92" s="109">
        <v>20</v>
      </c>
      <c r="F92" s="74" t="s">
        <v>195</v>
      </c>
      <c r="G92" s="30">
        <v>24.643999999999998</v>
      </c>
      <c r="H92" s="75">
        <v>4.1430280000000002</v>
      </c>
      <c r="I92" s="30">
        <v>2.4</v>
      </c>
      <c r="J92" s="30">
        <v>10.6624</v>
      </c>
      <c r="K92" s="30">
        <v>7.4432080000000003</v>
      </c>
      <c r="L92" s="75">
        <v>0</v>
      </c>
      <c r="M92" s="193" t="s">
        <v>229</v>
      </c>
      <c r="N92" s="193" t="s">
        <v>126</v>
      </c>
      <c r="O92" s="193" t="e">
        <f t="shared" si="17"/>
        <v>#REF!</v>
      </c>
      <c r="P92" s="5">
        <v>1</v>
      </c>
      <c r="U92" s="5" t="e">
        <f ca="1">IF(H92='Sectors (Taj)'!#REF!,1,wrong)</f>
        <v>#REF!</v>
      </c>
    </row>
    <row r="93" spans="1:21">
      <c r="A93" s="253"/>
      <c r="B93" s="14"/>
      <c r="C93" s="14"/>
      <c r="D93" s="14"/>
      <c r="E93" s="14"/>
      <c r="F93" s="14"/>
      <c r="G93" s="14"/>
      <c r="H93" s="14"/>
      <c r="I93" s="14"/>
      <c r="J93" s="14"/>
      <c r="K93" s="14"/>
      <c r="L93" s="14"/>
      <c r="M93" s="193"/>
      <c r="N93" s="193"/>
      <c r="O93" s="193" t="e">
        <f t="shared" si="17"/>
        <v>#REF!</v>
      </c>
      <c r="U93" s="5">
        <f ca="1">IF(H93='Sectors (Taj)'!H127,1,wrong)</f>
        <v>1</v>
      </c>
    </row>
    <row r="94" spans="1:21">
      <c r="A94" s="1813" t="e">
        <f>#REF!</f>
        <v>#REF!</v>
      </c>
      <c r="B94" s="1814"/>
      <c r="C94" s="1815"/>
      <c r="D94" s="20"/>
      <c r="E94" s="15"/>
      <c r="F94" s="34"/>
      <c r="G94" s="21" t="e">
        <f t="shared" ref="G94:L94" si="19">SUM(G78:G93)</f>
        <v>#REF!</v>
      </c>
      <c r="H94" s="21">
        <f t="shared" si="19"/>
        <v>500.60970247000006</v>
      </c>
      <c r="I94" s="21" t="e">
        <f t="shared" si="19"/>
        <v>#REF!</v>
      </c>
      <c r="J94" s="21">
        <f t="shared" si="19"/>
        <v>111.72670000000001</v>
      </c>
      <c r="K94" s="21">
        <f t="shared" si="19"/>
        <v>54.189207999999994</v>
      </c>
      <c r="L94" s="21">
        <f t="shared" si="19"/>
        <v>15</v>
      </c>
      <c r="M94" s="193"/>
      <c r="N94" s="193"/>
      <c r="O94" s="193" t="e">
        <f t="shared" si="17"/>
        <v>#REF!</v>
      </c>
      <c r="U94" s="5" t="e">
        <f ca="1">IF(H94='Sectors (Taj)'!H128,1,wrong)</f>
        <v>#NAME?</v>
      </c>
    </row>
    <row r="95" spans="1:21">
      <c r="A95" s="1816" t="e">
        <f>#REF!</f>
        <v>#REF!</v>
      </c>
      <c r="B95" s="1662"/>
      <c r="C95" s="1663"/>
      <c r="D95" s="20"/>
      <c r="E95" s="15"/>
      <c r="F95" s="34"/>
      <c r="G95" s="21"/>
      <c r="H95" s="15"/>
      <c r="I95" s="15"/>
      <c r="J95" s="15"/>
      <c r="K95" s="15"/>
      <c r="L95" s="15"/>
      <c r="M95" s="193"/>
      <c r="N95" s="193"/>
      <c r="O95" s="193" t="e">
        <f t="shared" si="17"/>
        <v>#REF!</v>
      </c>
      <c r="U95" s="5">
        <f ca="1">IF(H95='Sectors (Taj)'!H129,1,wrong)</f>
        <v>1</v>
      </c>
    </row>
    <row r="96" spans="1:21" ht="60">
      <c r="A96" s="249">
        <v>1</v>
      </c>
      <c r="B96" s="33" t="s">
        <v>225</v>
      </c>
      <c r="C96" s="33" t="s">
        <v>222</v>
      </c>
      <c r="D96" s="14" t="s">
        <v>115</v>
      </c>
      <c r="E96" s="89">
        <v>41.37</v>
      </c>
      <c r="F96" s="74" t="s">
        <v>278</v>
      </c>
      <c r="G96" s="30">
        <v>41.37</v>
      </c>
      <c r="H96" s="63">
        <v>0</v>
      </c>
      <c r="I96" s="21">
        <v>0</v>
      </c>
      <c r="J96" s="100">
        <v>0</v>
      </c>
      <c r="K96" s="66">
        <v>1.8759999999999999</v>
      </c>
      <c r="L96" s="63">
        <v>9.0839999999999996</v>
      </c>
      <c r="M96" s="193" t="s">
        <v>223</v>
      </c>
      <c r="N96" s="193" t="s">
        <v>126</v>
      </c>
      <c r="O96" s="193" t="e">
        <f t="shared" si="17"/>
        <v>#REF!</v>
      </c>
      <c r="Q96" s="5">
        <v>1</v>
      </c>
      <c r="U96" s="5" t="e">
        <f ca="1">IF(H96='Sectors (Taj)'!#REF!,1,wrong)</f>
        <v>#REF!</v>
      </c>
    </row>
    <row r="97" spans="1:21" ht="75">
      <c r="A97" s="304">
        <v>2</v>
      </c>
      <c r="B97" s="33" t="s">
        <v>225</v>
      </c>
      <c r="C97" s="33" t="s">
        <v>407</v>
      </c>
      <c r="D97" s="14" t="s">
        <v>115</v>
      </c>
      <c r="E97" s="104">
        <v>23.166</v>
      </c>
      <c r="F97" s="74" t="s">
        <v>278</v>
      </c>
      <c r="G97" s="30">
        <v>23.166</v>
      </c>
      <c r="H97" s="105">
        <v>0</v>
      </c>
      <c r="I97" s="49">
        <v>0</v>
      </c>
      <c r="J97" s="106">
        <v>0</v>
      </c>
      <c r="K97" s="107">
        <v>5</v>
      </c>
      <c r="L97" s="105">
        <v>10</v>
      </c>
      <c r="M97" s="193" t="s">
        <v>152</v>
      </c>
      <c r="N97" s="193" t="s">
        <v>126</v>
      </c>
      <c r="O97" s="193" t="e">
        <f t="shared" si="17"/>
        <v>#REF!</v>
      </c>
      <c r="Q97" s="5">
        <v>1</v>
      </c>
      <c r="U97" s="5" t="e">
        <f ca="1">IF(H97='Sectors (Taj)'!#REF!,1,wrong)</f>
        <v>#REF!</v>
      </c>
    </row>
    <row r="98" spans="1:21" ht="75">
      <c r="A98" s="304">
        <v>3</v>
      </c>
      <c r="B98" s="81"/>
      <c r="C98" s="366" t="s">
        <v>399</v>
      </c>
      <c r="D98" s="14" t="s">
        <v>113</v>
      </c>
      <c r="E98" s="37">
        <v>14</v>
      </c>
      <c r="F98" s="74" t="s">
        <v>278</v>
      </c>
      <c r="G98" s="30" t="e">
        <f>E98*VLOOKUP(F98,#REF!,4,FALSE)</f>
        <v>#REF!</v>
      </c>
      <c r="H98" s="37">
        <v>0</v>
      </c>
      <c r="I98" s="37">
        <v>0</v>
      </c>
      <c r="J98" s="37">
        <v>3</v>
      </c>
      <c r="K98" s="37">
        <v>6</v>
      </c>
      <c r="L98" s="37">
        <v>5</v>
      </c>
      <c r="M98" s="193" t="s">
        <v>152</v>
      </c>
      <c r="N98" s="193" t="s">
        <v>126</v>
      </c>
      <c r="O98" s="193" t="e">
        <f t="shared" si="17"/>
        <v>#REF!</v>
      </c>
      <c r="Q98" s="5">
        <v>1</v>
      </c>
      <c r="U98" s="5" t="e">
        <f ca="1">IF(H98='Sectors (Taj)'!#REF!,1,wrong)</f>
        <v>#REF!</v>
      </c>
    </row>
    <row r="99" spans="1:21" ht="45">
      <c r="A99" s="304">
        <v>4</v>
      </c>
      <c r="B99" s="18"/>
      <c r="C99" s="33" t="s">
        <v>172</v>
      </c>
      <c r="D99" s="14" t="s">
        <v>276</v>
      </c>
      <c r="E99" s="54"/>
      <c r="F99" s="74" t="s">
        <v>270</v>
      </c>
      <c r="G99" s="21">
        <v>10.4</v>
      </c>
      <c r="H99" s="21">
        <v>0</v>
      </c>
      <c r="I99" s="21">
        <v>0</v>
      </c>
      <c r="J99" s="48">
        <v>0</v>
      </c>
      <c r="K99" s="48">
        <v>4</v>
      </c>
      <c r="L99" s="48">
        <v>6.4</v>
      </c>
      <c r="M99" s="193" t="s">
        <v>173</v>
      </c>
      <c r="N99" s="193" t="s">
        <v>126</v>
      </c>
      <c r="O99" s="193" t="e">
        <f t="shared" si="17"/>
        <v>#REF!</v>
      </c>
      <c r="Q99" s="5">
        <v>1</v>
      </c>
      <c r="U99" s="5" t="e">
        <f ca="1">IF(H99='Sectors (Taj)'!#REF!,1,wrong)</f>
        <v>#REF!</v>
      </c>
    </row>
    <row r="100" spans="1:21" ht="75">
      <c r="A100" s="304">
        <v>5</v>
      </c>
      <c r="B100" s="18"/>
      <c r="C100" s="33" t="s">
        <v>181</v>
      </c>
      <c r="D100" s="14" t="s">
        <v>276</v>
      </c>
      <c r="E100" s="21"/>
      <c r="F100" s="74" t="s">
        <v>270</v>
      </c>
      <c r="G100" s="21">
        <v>12</v>
      </c>
      <c r="H100" s="21">
        <v>0</v>
      </c>
      <c r="I100" s="21">
        <v>0</v>
      </c>
      <c r="J100" s="48">
        <v>0</v>
      </c>
      <c r="K100" s="48">
        <v>4</v>
      </c>
      <c r="L100" s="48">
        <v>5</v>
      </c>
      <c r="M100" s="193" t="s">
        <v>152</v>
      </c>
      <c r="N100" s="193" t="s">
        <v>126</v>
      </c>
      <c r="O100" s="193" t="e">
        <f t="shared" si="17"/>
        <v>#REF!</v>
      </c>
      <c r="Q100" s="5">
        <v>1</v>
      </c>
      <c r="U100" s="5">
        <f ca="1">IF(H100='Sectors (Taj)'!H130,1,wrong)</f>
        <v>1</v>
      </c>
    </row>
    <row r="101" spans="1:21" ht="75">
      <c r="A101" s="304">
        <v>6</v>
      </c>
      <c r="B101" s="18"/>
      <c r="C101" s="33" t="s">
        <v>182</v>
      </c>
      <c r="D101" s="14" t="s">
        <v>276</v>
      </c>
      <c r="E101" s="21"/>
      <c r="F101" s="74" t="s">
        <v>270</v>
      </c>
      <c r="G101" s="21">
        <v>10</v>
      </c>
      <c r="H101" s="21">
        <v>0</v>
      </c>
      <c r="I101" s="21">
        <v>0</v>
      </c>
      <c r="J101" s="48">
        <v>0</v>
      </c>
      <c r="K101" s="48">
        <v>3</v>
      </c>
      <c r="L101" s="48">
        <v>5</v>
      </c>
      <c r="M101" s="193" t="s">
        <v>152</v>
      </c>
      <c r="N101" s="193" t="s">
        <v>126</v>
      </c>
      <c r="O101" s="193" t="e">
        <f t="shared" si="17"/>
        <v>#REF!</v>
      </c>
      <c r="Q101" s="5">
        <v>1</v>
      </c>
      <c r="U101" s="5">
        <f ca="1">IF(H101='Sectors (Taj)'!H131,1,wrong)</f>
        <v>1</v>
      </c>
    </row>
    <row r="102" spans="1:21">
      <c r="A102" s="304"/>
      <c r="B102" s="160"/>
      <c r="C102" s="367"/>
      <c r="D102" s="29"/>
      <c r="E102" s="30"/>
      <c r="F102" s="27"/>
      <c r="G102" s="37"/>
      <c r="H102" s="30"/>
      <c r="I102" s="30"/>
      <c r="J102" s="30"/>
      <c r="K102" s="30"/>
      <c r="L102" s="30"/>
      <c r="M102" s="193"/>
      <c r="N102" s="193"/>
      <c r="O102" s="193" t="e">
        <f t="shared" si="17"/>
        <v>#REF!</v>
      </c>
      <c r="U102" s="5">
        <f ca="1">IF(H102='Sectors (Taj)'!H151,1,wrong)</f>
        <v>1</v>
      </c>
    </row>
    <row r="103" spans="1:21" ht="15.75" thickBot="1">
      <c r="A103" s="1805" t="e">
        <f>#REF!</f>
        <v>#REF!</v>
      </c>
      <c r="B103" s="1806"/>
      <c r="C103" s="1807"/>
      <c r="D103" s="35"/>
      <c r="E103" s="30"/>
      <c r="F103" s="36"/>
      <c r="G103" s="37" t="e">
        <f t="shared" ref="G103:L103" si="20">SUM(G96:G102)</f>
        <v>#REF!</v>
      </c>
      <c r="H103" s="37">
        <f t="shared" si="20"/>
        <v>0</v>
      </c>
      <c r="I103" s="37">
        <f t="shared" si="20"/>
        <v>0</v>
      </c>
      <c r="J103" s="37">
        <f t="shared" si="20"/>
        <v>3</v>
      </c>
      <c r="K103" s="37">
        <f t="shared" si="20"/>
        <v>23.875999999999998</v>
      </c>
      <c r="L103" s="37">
        <f t="shared" si="20"/>
        <v>40.484000000000002</v>
      </c>
      <c r="M103" s="194"/>
      <c r="N103" s="193"/>
      <c r="O103" s="193" t="e">
        <f t="shared" si="17"/>
        <v>#REF!</v>
      </c>
      <c r="U103" s="5">
        <f ca="1">IF(H103='Sectors (Taj)'!H152,1,wrong)</f>
        <v>1</v>
      </c>
    </row>
    <row r="104" spans="1:21" ht="29.25" thickBot="1">
      <c r="A104" s="330"/>
      <c r="B104" s="336" t="e">
        <f>#REF!</f>
        <v>#REF!</v>
      </c>
      <c r="C104" s="384" t="str">
        <f>A76</f>
        <v>Сектор транспорта и коммуникации</v>
      </c>
      <c r="D104" s="380"/>
      <c r="E104" s="380"/>
      <c r="F104" s="381"/>
      <c r="G104" s="380" t="e">
        <f t="shared" ref="G104:L104" si="21">G103+G94</f>
        <v>#REF!</v>
      </c>
      <c r="H104" s="380">
        <f t="shared" si="21"/>
        <v>500.60970247000006</v>
      </c>
      <c r="I104" s="380" t="e">
        <f t="shared" si="21"/>
        <v>#REF!</v>
      </c>
      <c r="J104" s="380">
        <f t="shared" si="21"/>
        <v>114.72670000000001</v>
      </c>
      <c r="K104" s="380">
        <f t="shared" si="21"/>
        <v>78.065207999999984</v>
      </c>
      <c r="L104" s="380">
        <f t="shared" si="21"/>
        <v>55.484000000000002</v>
      </c>
      <c r="M104" s="273"/>
      <c r="N104" s="193"/>
      <c r="O104" s="193" t="e">
        <f t="shared" si="17"/>
        <v>#REF!</v>
      </c>
      <c r="U104" s="5" t="e">
        <f ca="1">IF(H104='Sectors (Taj)'!H153,1,wrong)</f>
        <v>#NAME?</v>
      </c>
    </row>
    <row r="105" spans="1:21" ht="15.75" thickBot="1">
      <c r="A105" s="305"/>
      <c r="B105" s="27"/>
      <c r="C105" s="58"/>
      <c r="D105" s="29"/>
      <c r="E105" s="30"/>
      <c r="F105" s="39"/>
      <c r="G105" s="59"/>
      <c r="H105" s="59"/>
      <c r="I105" s="59"/>
      <c r="J105" s="60"/>
      <c r="K105" s="60"/>
      <c r="L105" s="60"/>
      <c r="M105" s="200"/>
      <c r="N105" s="194"/>
      <c r="O105" s="193" t="e">
        <f t="shared" si="17"/>
        <v>#REF!</v>
      </c>
      <c r="U105" s="5">
        <f ca="1">IF(H105='Sectors (Taj)'!H154,1,wrong)</f>
        <v>1</v>
      </c>
    </row>
    <row r="106" spans="1:21" ht="19.5" thickBot="1">
      <c r="A106" s="1697" t="s">
        <v>127</v>
      </c>
      <c r="B106" s="1698"/>
      <c r="C106" s="1699"/>
      <c r="D106" s="270"/>
      <c r="E106" s="271"/>
      <c r="F106" s="272"/>
      <c r="G106" s="322" t="e">
        <f t="shared" ref="G106:L106" si="22">G127</f>
        <v>#REF!</v>
      </c>
      <c r="H106" s="322">
        <f t="shared" si="22"/>
        <v>11.382129300000001</v>
      </c>
      <c r="I106" s="322">
        <f t="shared" si="22"/>
        <v>3.7199506999999996</v>
      </c>
      <c r="J106" s="322">
        <f t="shared" si="22"/>
        <v>7.9</v>
      </c>
      <c r="K106" s="322">
        <f t="shared" si="22"/>
        <v>14.5</v>
      </c>
      <c r="L106" s="322">
        <f t="shared" si="22"/>
        <v>17</v>
      </c>
      <c r="M106" s="273"/>
      <c r="N106" s="193"/>
      <c r="O106" s="193" t="e">
        <f t="shared" si="17"/>
        <v>#REF!</v>
      </c>
      <c r="U106" s="5" t="e">
        <f ca="1">IF(H106='Sectors (Taj)'!H155,1,wrong)</f>
        <v>#NAME?</v>
      </c>
    </row>
    <row r="107" spans="1:21">
      <c r="A107" s="1817" t="e">
        <f>#REF!</f>
        <v>#REF!</v>
      </c>
      <c r="B107" s="1818"/>
      <c r="C107" s="1818"/>
      <c r="D107" s="29"/>
      <c r="E107" s="30"/>
      <c r="F107" s="39"/>
      <c r="G107" s="198"/>
      <c r="H107" s="198"/>
      <c r="I107" s="215"/>
      <c r="J107" s="215"/>
      <c r="K107" s="215"/>
      <c r="L107" s="215"/>
      <c r="M107" s="195"/>
      <c r="N107" s="195"/>
      <c r="O107" s="193" t="e">
        <f t="shared" si="17"/>
        <v>#REF!</v>
      </c>
      <c r="U107" s="5">
        <f ca="1">IF(H107='Sectors (Taj)'!H156,1,wrong)</f>
        <v>1</v>
      </c>
    </row>
    <row r="108" spans="1:21" ht="45">
      <c r="A108" s="305">
        <v>1</v>
      </c>
      <c r="B108" s="18">
        <v>3008</v>
      </c>
      <c r="C108" s="33" t="s">
        <v>154</v>
      </c>
      <c r="D108" s="14" t="s">
        <v>276</v>
      </c>
      <c r="E108" s="21">
        <f>7000000/1000000</f>
        <v>7</v>
      </c>
      <c r="F108" s="74" t="s">
        <v>270</v>
      </c>
      <c r="G108" s="30" t="e">
        <f>E108*VLOOKUP(F108,#REF!,4,FALSE)</f>
        <v>#REF!</v>
      </c>
      <c r="H108" s="21">
        <v>8.8521293000000014</v>
      </c>
      <c r="I108" s="21">
        <f>1691270.7/1000000</f>
        <v>1.6912707</v>
      </c>
      <c r="J108" s="21">
        <v>0</v>
      </c>
      <c r="K108" s="21">
        <v>0</v>
      </c>
      <c r="L108" s="21">
        <v>0</v>
      </c>
      <c r="M108" s="193" t="s">
        <v>267</v>
      </c>
      <c r="N108" s="193" t="s">
        <v>127</v>
      </c>
      <c r="O108" s="193" t="e">
        <f t="shared" si="17"/>
        <v>#REF!</v>
      </c>
      <c r="P108" s="5">
        <v>1</v>
      </c>
      <c r="U108" s="5" t="e">
        <f ca="1">IF(H108='Sectors (Taj)'!#REF!,1,wrong)</f>
        <v>#REF!</v>
      </c>
    </row>
    <row r="109" spans="1:21" ht="45">
      <c r="A109" s="314">
        <v>2</v>
      </c>
      <c r="B109" s="18">
        <v>36746</v>
      </c>
      <c r="C109" s="33" t="s">
        <v>400</v>
      </c>
      <c r="D109" s="14" t="s">
        <v>114</v>
      </c>
      <c r="E109" s="63">
        <v>1.5</v>
      </c>
      <c r="F109" s="74" t="s">
        <v>195</v>
      </c>
      <c r="G109" s="15" t="e">
        <f>E109*VLOOKUP(F109,#REF!,4,FALSE)</f>
        <v>#REF!</v>
      </c>
      <c r="H109" s="63">
        <v>1.03</v>
      </c>
      <c r="I109" s="63">
        <v>0.42</v>
      </c>
      <c r="J109" s="63">
        <v>0.4</v>
      </c>
      <c r="K109" s="63">
        <v>0</v>
      </c>
      <c r="L109" s="63">
        <v>0</v>
      </c>
      <c r="M109" s="193" t="s">
        <v>267</v>
      </c>
      <c r="N109" s="193" t="s">
        <v>127</v>
      </c>
      <c r="O109" s="193" t="e">
        <f t="shared" si="17"/>
        <v>#REF!</v>
      </c>
      <c r="P109" s="5">
        <v>1</v>
      </c>
      <c r="U109" s="5" t="e">
        <f ca="1">IF(H109='Sectors (Taj)'!#REF!,1,wrong)</f>
        <v>#REF!</v>
      </c>
    </row>
    <row r="110" spans="1:21" ht="60">
      <c r="A110" s="314">
        <v>3</v>
      </c>
      <c r="B110" s="18">
        <v>40717</v>
      </c>
      <c r="C110" s="33" t="s">
        <v>198</v>
      </c>
      <c r="D110" s="14" t="s">
        <v>114</v>
      </c>
      <c r="E110" s="37">
        <v>10</v>
      </c>
      <c r="F110" s="74" t="s">
        <v>278</v>
      </c>
      <c r="G110" s="15" t="e">
        <f>E110*VLOOKUP(F110,#REF!,4,FALSE)</f>
        <v>#REF!</v>
      </c>
      <c r="H110" s="37">
        <v>1.5</v>
      </c>
      <c r="I110" s="89">
        <v>1.5</v>
      </c>
      <c r="J110" s="37">
        <v>4</v>
      </c>
      <c r="K110" s="37">
        <v>3</v>
      </c>
      <c r="L110" s="89">
        <v>0</v>
      </c>
      <c r="M110" s="193" t="s">
        <v>150</v>
      </c>
      <c r="N110" s="193" t="s">
        <v>127</v>
      </c>
      <c r="O110" s="193" t="e">
        <f t="shared" si="17"/>
        <v>#REF!</v>
      </c>
      <c r="P110" s="5">
        <v>1</v>
      </c>
      <c r="U110" s="5" t="e">
        <f ca="1">IF(H110='Sectors (Taj)'!#REF!,1,wrong)</f>
        <v>#REF!</v>
      </c>
    </row>
    <row r="111" spans="1:21" ht="45">
      <c r="A111" s="314">
        <v>4</v>
      </c>
      <c r="B111" s="18">
        <v>41769</v>
      </c>
      <c r="C111" s="33" t="s">
        <v>199</v>
      </c>
      <c r="D111" s="14" t="s">
        <v>114</v>
      </c>
      <c r="E111" s="92">
        <v>2.5</v>
      </c>
      <c r="F111" s="74" t="s">
        <v>278</v>
      </c>
      <c r="G111" s="15" t="e">
        <f>E111*VLOOKUP(F111,#REF!,4,FALSE)</f>
        <v>#REF!</v>
      </c>
      <c r="H111" s="93">
        <v>0</v>
      </c>
      <c r="I111" s="93">
        <v>0</v>
      </c>
      <c r="J111" s="93">
        <v>0.5</v>
      </c>
      <c r="K111" s="93">
        <v>1</v>
      </c>
      <c r="L111" s="93">
        <v>0.5</v>
      </c>
      <c r="M111" s="193" t="s">
        <v>232</v>
      </c>
      <c r="N111" s="193" t="s">
        <v>127</v>
      </c>
      <c r="O111" s="193" t="e">
        <f t="shared" si="17"/>
        <v>#REF!</v>
      </c>
      <c r="P111" s="5">
        <v>1</v>
      </c>
      <c r="U111" s="5" t="e">
        <f ca="1">IF(H111='Sectors (Taj)'!#REF!,1,wrong)</f>
        <v>#REF!</v>
      </c>
    </row>
    <row r="112" spans="1:21" ht="45">
      <c r="A112" s="314">
        <v>5</v>
      </c>
      <c r="B112" s="287" t="s">
        <v>201</v>
      </c>
      <c r="C112" s="33" t="s">
        <v>155</v>
      </c>
      <c r="D112" s="14" t="s">
        <v>276</v>
      </c>
      <c r="E112" s="21">
        <v>1.4</v>
      </c>
      <c r="F112" s="300" t="s">
        <v>270</v>
      </c>
      <c r="G112" s="15" t="e">
        <f>E112*VLOOKUP(F112,#REF!,4,FALSE)</f>
        <v>#REF!</v>
      </c>
      <c r="H112" s="21">
        <v>0</v>
      </c>
      <c r="I112" s="21">
        <v>0.10867999999999967</v>
      </c>
      <c r="J112" s="48">
        <v>2</v>
      </c>
      <c r="K112" s="21">
        <v>0</v>
      </c>
      <c r="L112" s="21">
        <v>0</v>
      </c>
      <c r="M112" s="193" t="s">
        <v>267</v>
      </c>
      <c r="N112" s="193" t="s">
        <v>127</v>
      </c>
      <c r="O112" s="193"/>
      <c r="P112" s="5">
        <v>0</v>
      </c>
      <c r="Q112" s="5">
        <v>1</v>
      </c>
      <c r="U112" s="5" t="e">
        <f ca="1">IF(H112='Sectors (Taj)'!#REF!,1,wrong)</f>
        <v>#REF!</v>
      </c>
    </row>
    <row r="113" spans="1:21" ht="45">
      <c r="A113" s="314">
        <v>6</v>
      </c>
      <c r="B113" s="287">
        <v>12013</v>
      </c>
      <c r="C113" s="148" t="s">
        <v>429</v>
      </c>
      <c r="D113" s="14" t="s">
        <v>114</v>
      </c>
      <c r="E113" s="525">
        <v>7</v>
      </c>
      <c r="F113" s="300" t="s">
        <v>278</v>
      </c>
      <c r="G113" s="15" t="e">
        <f>E113*VLOOKUP(F113,#REF!,4,FALSE)</f>
        <v>#REF!</v>
      </c>
      <c r="H113" s="21">
        <v>0</v>
      </c>
      <c r="I113" s="21">
        <v>0</v>
      </c>
      <c r="J113" s="48">
        <v>1</v>
      </c>
      <c r="K113" s="21">
        <v>1</v>
      </c>
      <c r="L113" s="21">
        <v>1.5</v>
      </c>
      <c r="M113" s="193" t="s">
        <v>267</v>
      </c>
      <c r="N113" s="193" t="s">
        <v>127</v>
      </c>
      <c r="O113" s="193">
        <v>0</v>
      </c>
      <c r="P113" s="5">
        <v>1</v>
      </c>
      <c r="Q113" s="5">
        <v>0</v>
      </c>
    </row>
    <row r="114" spans="1:21">
      <c r="A114" s="253"/>
      <c r="B114" s="14"/>
      <c r="C114" s="14"/>
      <c r="D114" s="14"/>
      <c r="E114" s="14"/>
      <c r="F114" s="14"/>
      <c r="G114" s="14"/>
      <c r="H114" s="14"/>
      <c r="I114" s="14"/>
      <c r="J114" s="14"/>
      <c r="K114" s="14"/>
      <c r="L114" s="14"/>
      <c r="M114" s="193"/>
      <c r="N114" s="193"/>
      <c r="O114" s="193" t="e">
        <f t="shared" si="17"/>
        <v>#REF!</v>
      </c>
      <c r="U114" s="5">
        <f ca="1">IF(H114='Sectors (Taj)'!H173,1,wrong)</f>
        <v>1</v>
      </c>
    </row>
    <row r="115" spans="1:21">
      <c r="A115" s="1813" t="e">
        <f>#REF!</f>
        <v>#REF!</v>
      </c>
      <c r="B115" s="1814"/>
      <c r="C115" s="1815"/>
      <c r="D115" s="20"/>
      <c r="E115" s="15"/>
      <c r="F115" s="34"/>
      <c r="G115" s="21" t="e">
        <f t="shared" ref="G115:L115" si="23">SUM(G108:G114)</f>
        <v>#REF!</v>
      </c>
      <c r="H115" s="21">
        <f t="shared" si="23"/>
        <v>11.382129300000001</v>
      </c>
      <c r="I115" s="21">
        <f t="shared" si="23"/>
        <v>3.7199506999999996</v>
      </c>
      <c r="J115" s="21">
        <f t="shared" si="23"/>
        <v>7.9</v>
      </c>
      <c r="K115" s="21">
        <f t="shared" si="23"/>
        <v>5</v>
      </c>
      <c r="L115" s="21">
        <f t="shared" si="23"/>
        <v>2</v>
      </c>
      <c r="M115" s="193"/>
      <c r="N115" s="193"/>
      <c r="O115" s="193" t="e">
        <f t="shared" si="17"/>
        <v>#REF!</v>
      </c>
      <c r="U115" s="5" t="e">
        <f ca="1">IF(H115='Sectors (Taj)'!H174,1,wrong)</f>
        <v>#NAME?</v>
      </c>
    </row>
    <row r="116" spans="1:21">
      <c r="A116" s="1816" t="e">
        <f>#REF!</f>
        <v>#REF!</v>
      </c>
      <c r="B116" s="1662"/>
      <c r="C116" s="1663"/>
      <c r="D116" s="20"/>
      <c r="E116" s="15"/>
      <c r="F116" s="34"/>
      <c r="G116" s="21"/>
      <c r="H116" s="15"/>
      <c r="I116" s="15"/>
      <c r="J116" s="15"/>
      <c r="K116" s="15"/>
      <c r="L116" s="15"/>
      <c r="M116" s="193"/>
      <c r="N116" s="193"/>
      <c r="O116" s="193" t="e">
        <f t="shared" si="17"/>
        <v>#REF!</v>
      </c>
      <c r="U116" s="5">
        <f ca="1">IF(H116='Sectors (Taj)'!H175,1,wrong)</f>
        <v>1</v>
      </c>
    </row>
    <row r="117" spans="1:21" ht="60">
      <c r="A117" s="119">
        <v>2</v>
      </c>
      <c r="B117" s="18"/>
      <c r="C117" s="33" t="s">
        <v>416</v>
      </c>
      <c r="D117" s="14" t="s">
        <v>276</v>
      </c>
      <c r="E117" s="21"/>
      <c r="F117" s="74" t="s">
        <v>270</v>
      </c>
      <c r="G117" s="47">
        <v>10</v>
      </c>
      <c r="H117" s="21">
        <v>0</v>
      </c>
      <c r="I117" s="21">
        <v>0</v>
      </c>
      <c r="J117" s="48">
        <v>0</v>
      </c>
      <c r="K117" s="48">
        <v>1</v>
      </c>
      <c r="L117" s="48">
        <v>3</v>
      </c>
      <c r="M117" s="193" t="s">
        <v>150</v>
      </c>
      <c r="N117" s="193" t="s">
        <v>127</v>
      </c>
      <c r="O117" s="193" t="e">
        <f t="shared" si="17"/>
        <v>#REF!</v>
      </c>
      <c r="Q117" s="5">
        <v>1</v>
      </c>
      <c r="U117" s="5">
        <f ca="1">IF(H117='Sectors (Taj)'!H176,1,wrong)</f>
        <v>1</v>
      </c>
    </row>
    <row r="118" spans="1:21" ht="45">
      <c r="A118" s="373">
        <v>4</v>
      </c>
      <c r="B118" s="287"/>
      <c r="C118" s="287" t="s">
        <v>401</v>
      </c>
      <c r="D118" s="14" t="s">
        <v>114</v>
      </c>
      <c r="E118" s="310">
        <v>7</v>
      </c>
      <c r="F118" s="74" t="s">
        <v>278</v>
      </c>
      <c r="G118" s="15" t="e">
        <f>E118*VLOOKUP(F118,#REF!,4,FALSE)</f>
        <v>#REF!</v>
      </c>
      <c r="H118" s="310">
        <v>0</v>
      </c>
      <c r="I118" s="310">
        <v>0</v>
      </c>
      <c r="J118" s="310">
        <v>0</v>
      </c>
      <c r="K118" s="310">
        <v>2</v>
      </c>
      <c r="L118" s="310">
        <v>2</v>
      </c>
      <c r="M118" s="193" t="s">
        <v>267</v>
      </c>
      <c r="N118" s="193" t="s">
        <v>127</v>
      </c>
      <c r="O118" s="193" t="e">
        <f t="shared" si="17"/>
        <v>#REF!</v>
      </c>
      <c r="Q118" s="5">
        <v>1</v>
      </c>
      <c r="U118" s="5" t="e">
        <f ca="1">IF(H118='Sectors (Taj)'!#REF!,1,wrong)</f>
        <v>#REF!</v>
      </c>
    </row>
    <row r="119" spans="1:21" ht="45">
      <c r="A119" s="249">
        <v>5</v>
      </c>
      <c r="B119" s="287"/>
      <c r="C119" s="287" t="s">
        <v>206</v>
      </c>
      <c r="D119" s="14" t="s">
        <v>114</v>
      </c>
      <c r="E119" s="310">
        <v>2</v>
      </c>
      <c r="F119" s="74" t="s">
        <v>278</v>
      </c>
      <c r="G119" s="15" t="e">
        <f>E119*VLOOKUP(F119,#REF!,4,FALSE)</f>
        <v>#REF!</v>
      </c>
      <c r="H119" s="310">
        <v>0</v>
      </c>
      <c r="I119" s="310">
        <v>0</v>
      </c>
      <c r="J119" s="310">
        <v>0</v>
      </c>
      <c r="K119" s="310">
        <v>1</v>
      </c>
      <c r="L119" s="310">
        <v>1</v>
      </c>
      <c r="M119" s="193" t="s">
        <v>267</v>
      </c>
      <c r="N119" s="193" t="s">
        <v>127</v>
      </c>
      <c r="O119" s="193" t="e">
        <f t="shared" si="17"/>
        <v>#REF!</v>
      </c>
      <c r="Q119" s="5">
        <v>1</v>
      </c>
      <c r="U119" s="5" t="e">
        <f ca="1">IF(H119='Sectors (Taj)'!#REF!,1,wrong)</f>
        <v>#REF!</v>
      </c>
    </row>
    <row r="120" spans="1:21" ht="45">
      <c r="A120" s="373">
        <v>6</v>
      </c>
      <c r="B120" s="287"/>
      <c r="C120" s="287" t="s">
        <v>207</v>
      </c>
      <c r="D120" s="14" t="s">
        <v>114</v>
      </c>
      <c r="E120" s="310">
        <v>2</v>
      </c>
      <c r="F120" s="74" t="s">
        <v>278</v>
      </c>
      <c r="G120" s="15" t="e">
        <f>E120*VLOOKUP(F120,#REF!,4,FALSE)</f>
        <v>#REF!</v>
      </c>
      <c r="H120" s="310">
        <v>0</v>
      </c>
      <c r="I120" s="310">
        <v>0</v>
      </c>
      <c r="J120" s="310">
        <v>0</v>
      </c>
      <c r="K120" s="310">
        <v>1</v>
      </c>
      <c r="L120" s="310">
        <v>1</v>
      </c>
      <c r="M120" s="193" t="s">
        <v>267</v>
      </c>
      <c r="N120" s="193" t="s">
        <v>127</v>
      </c>
      <c r="O120" s="193" t="e">
        <f t="shared" si="17"/>
        <v>#REF!</v>
      </c>
      <c r="Q120" s="5">
        <v>1</v>
      </c>
      <c r="U120" s="5" t="e">
        <f ca="1">IF(H120='Sectors (Taj)'!#REF!,1,wrong)</f>
        <v>#REF!</v>
      </c>
    </row>
    <row r="121" spans="1:21" ht="45">
      <c r="A121" s="249">
        <v>7</v>
      </c>
      <c r="B121" s="287"/>
      <c r="C121" s="287" t="s">
        <v>208</v>
      </c>
      <c r="D121" s="14" t="s">
        <v>114</v>
      </c>
      <c r="E121" s="310">
        <v>7</v>
      </c>
      <c r="F121" s="74" t="s">
        <v>278</v>
      </c>
      <c r="G121" s="15" t="e">
        <f>E121*VLOOKUP(F121,#REF!,4,FALSE)</f>
        <v>#REF!</v>
      </c>
      <c r="H121" s="310">
        <v>0</v>
      </c>
      <c r="I121" s="310">
        <v>0</v>
      </c>
      <c r="J121" s="310">
        <v>0</v>
      </c>
      <c r="K121" s="310">
        <v>2</v>
      </c>
      <c r="L121" s="310">
        <v>3.5</v>
      </c>
      <c r="M121" s="193" t="s">
        <v>267</v>
      </c>
      <c r="N121" s="193" t="s">
        <v>127</v>
      </c>
      <c r="O121" s="193" t="e">
        <f t="shared" si="17"/>
        <v>#REF!</v>
      </c>
      <c r="Q121" s="5">
        <v>1</v>
      </c>
      <c r="U121" s="5" t="e">
        <f ca="1">IF(H121='Sectors (Taj)'!#REF!,1,wrong)</f>
        <v>#REF!</v>
      </c>
    </row>
    <row r="122" spans="1:21" ht="45">
      <c r="A122" s="249">
        <v>8</v>
      </c>
      <c r="B122" s="18"/>
      <c r="C122" s="33" t="s">
        <v>402</v>
      </c>
      <c r="D122" s="14" t="s">
        <v>114</v>
      </c>
      <c r="E122" s="37">
        <v>2</v>
      </c>
      <c r="F122" s="74" t="s">
        <v>278</v>
      </c>
      <c r="G122" s="15" t="e">
        <f>E122*VLOOKUP(F122,#REF!,4,FALSE)</f>
        <v>#REF!</v>
      </c>
      <c r="H122" s="93">
        <v>0</v>
      </c>
      <c r="I122" s="93">
        <v>0</v>
      </c>
      <c r="J122" s="93">
        <v>0</v>
      </c>
      <c r="K122" s="93">
        <v>0.5</v>
      </c>
      <c r="L122" s="93">
        <v>0.5</v>
      </c>
      <c r="M122" s="193" t="s">
        <v>267</v>
      </c>
      <c r="N122" s="193" t="s">
        <v>127</v>
      </c>
      <c r="O122" s="193" t="e">
        <f t="shared" si="17"/>
        <v>#REF!</v>
      </c>
      <c r="Q122" s="5">
        <v>1</v>
      </c>
      <c r="U122" s="5">
        <f ca="1">IF(H122='Sectors (Taj)'!H177,1,wrong)</f>
        <v>1</v>
      </c>
    </row>
    <row r="123" spans="1:21" ht="45">
      <c r="A123" s="373">
        <v>9</v>
      </c>
      <c r="B123" s="18"/>
      <c r="C123" s="33" t="s">
        <v>403</v>
      </c>
      <c r="D123" s="14" t="s">
        <v>114</v>
      </c>
      <c r="E123" s="21">
        <v>7.8</v>
      </c>
      <c r="F123" s="74" t="s">
        <v>278</v>
      </c>
      <c r="G123" s="15" t="e">
        <f>E123*VLOOKUP(F123,#REF!,4,FALSE)</f>
        <v>#REF!</v>
      </c>
      <c r="H123" s="97">
        <v>0</v>
      </c>
      <c r="I123" s="97">
        <v>0</v>
      </c>
      <c r="J123" s="97">
        <v>0</v>
      </c>
      <c r="K123" s="97">
        <v>1</v>
      </c>
      <c r="L123" s="97">
        <v>2</v>
      </c>
      <c r="M123" s="193" t="s">
        <v>267</v>
      </c>
      <c r="N123" s="193" t="s">
        <v>127</v>
      </c>
      <c r="O123" s="193" t="e">
        <f t="shared" si="17"/>
        <v>#REF!</v>
      </c>
      <c r="Q123" s="5">
        <v>1</v>
      </c>
      <c r="U123" s="5" t="e">
        <f ca="1">IF(H123='Sectors (Taj)'!#REF!,1,wrong)</f>
        <v>#REF!</v>
      </c>
    </row>
    <row r="124" spans="1:21" ht="45">
      <c r="A124" s="119">
        <v>10</v>
      </c>
      <c r="B124" s="357"/>
      <c r="C124" s="122" t="s">
        <v>233</v>
      </c>
      <c r="D124" s="14" t="s">
        <v>118</v>
      </c>
      <c r="E124" s="83">
        <v>7.8</v>
      </c>
      <c r="F124" s="74" t="s">
        <v>278</v>
      </c>
      <c r="G124" s="30">
        <v>7.8</v>
      </c>
      <c r="H124" s="61">
        <v>0</v>
      </c>
      <c r="I124" s="15">
        <v>0</v>
      </c>
      <c r="J124" s="15">
        <v>0</v>
      </c>
      <c r="K124" s="61">
        <v>1</v>
      </c>
      <c r="L124" s="15">
        <v>2</v>
      </c>
      <c r="M124" s="42" t="s">
        <v>267</v>
      </c>
      <c r="N124" s="193" t="s">
        <v>127</v>
      </c>
      <c r="O124" s="193" t="e">
        <f t="shared" si="17"/>
        <v>#REF!</v>
      </c>
      <c r="Q124" s="5">
        <v>1</v>
      </c>
      <c r="U124" s="5" t="e">
        <f ca="1">IF(H124='Sectors (Taj)'!#REF!,1,wrong)</f>
        <v>#REF!</v>
      </c>
    </row>
    <row r="125" spans="1:21">
      <c r="A125" s="304"/>
      <c r="B125" s="160"/>
      <c r="C125" s="367"/>
      <c r="D125" s="29"/>
      <c r="E125" s="30"/>
      <c r="F125" s="27"/>
      <c r="G125" s="37"/>
      <c r="H125" s="30"/>
      <c r="I125" s="30"/>
      <c r="J125" s="30"/>
      <c r="K125" s="30"/>
      <c r="L125" s="30"/>
      <c r="M125" s="193"/>
      <c r="N125" s="193"/>
      <c r="O125" s="193" t="e">
        <f t="shared" si="17"/>
        <v>#REF!</v>
      </c>
      <c r="U125" s="5">
        <f ca="1">IF(H125='Sectors (Taj)'!H189,1,wrong)</f>
        <v>1</v>
      </c>
    </row>
    <row r="126" spans="1:21" ht="15.75" thickBot="1">
      <c r="A126" s="1805" t="e">
        <f>#REF!</f>
        <v>#REF!</v>
      </c>
      <c r="B126" s="1806"/>
      <c r="C126" s="1807"/>
      <c r="D126" s="35"/>
      <c r="E126" s="30"/>
      <c r="F126" s="36"/>
      <c r="G126" s="37" t="e">
        <f t="shared" ref="G126:L126" si="24">SUM(G117:G125)</f>
        <v>#REF!</v>
      </c>
      <c r="H126" s="37">
        <f t="shared" si="24"/>
        <v>0</v>
      </c>
      <c r="I126" s="37">
        <f t="shared" si="24"/>
        <v>0</v>
      </c>
      <c r="J126" s="37">
        <f t="shared" si="24"/>
        <v>0</v>
      </c>
      <c r="K126" s="37">
        <f t="shared" si="24"/>
        <v>9.5</v>
      </c>
      <c r="L126" s="37">
        <f t="shared" si="24"/>
        <v>15</v>
      </c>
      <c r="M126" s="194"/>
      <c r="N126" s="193"/>
      <c r="O126" s="193" t="e">
        <f t="shared" si="17"/>
        <v>#REF!</v>
      </c>
      <c r="U126" s="5">
        <f ca="1">IF(H126='Sectors (Taj)'!H190,1,wrong)</f>
        <v>1</v>
      </c>
    </row>
    <row r="127" spans="1:21" ht="29.25" thickBot="1">
      <c r="A127" s="330"/>
      <c r="B127" s="336" t="e">
        <f>#REF!</f>
        <v>#REF!</v>
      </c>
      <c r="C127" s="384" t="str">
        <f>A106</f>
        <v>Сектор жилищно-коммунального хозяйства</v>
      </c>
      <c r="D127" s="380"/>
      <c r="E127" s="380"/>
      <c r="F127" s="381"/>
      <c r="G127" s="380" t="e">
        <f t="shared" ref="G127:L127" si="25">G126+G115</f>
        <v>#REF!</v>
      </c>
      <c r="H127" s="380">
        <f t="shared" si="25"/>
        <v>11.382129300000001</v>
      </c>
      <c r="I127" s="380">
        <f t="shared" si="25"/>
        <v>3.7199506999999996</v>
      </c>
      <c r="J127" s="380">
        <f t="shared" si="25"/>
        <v>7.9</v>
      </c>
      <c r="K127" s="380">
        <f t="shared" si="25"/>
        <v>14.5</v>
      </c>
      <c r="L127" s="380">
        <f t="shared" si="25"/>
        <v>17</v>
      </c>
      <c r="M127" s="273"/>
      <c r="N127" s="193"/>
      <c r="O127" s="193" t="e">
        <f t="shared" si="17"/>
        <v>#REF!</v>
      </c>
      <c r="U127" s="5" t="e">
        <f ca="1">IF(H127='Sectors (Taj)'!H191,1,wrong)</f>
        <v>#NAME?</v>
      </c>
    </row>
    <row r="128" spans="1:21" ht="15.75" thickBot="1">
      <c r="A128" s="111"/>
      <c r="B128" s="108"/>
      <c r="C128" s="39"/>
      <c r="D128" s="40"/>
      <c r="E128" s="109"/>
      <c r="F128" s="74"/>
      <c r="G128" s="30"/>
      <c r="H128" s="75"/>
      <c r="I128" s="30"/>
      <c r="J128" s="30"/>
      <c r="K128" s="75"/>
      <c r="L128" s="75"/>
      <c r="M128" s="200"/>
      <c r="N128" s="193"/>
      <c r="O128" s="193" t="e">
        <f t="shared" si="17"/>
        <v>#REF!</v>
      </c>
      <c r="U128" s="5">
        <f ca="1">IF(H128='Sectors (Taj)'!H192,1,wrong)</f>
        <v>1</v>
      </c>
    </row>
    <row r="129" spans="1:21" ht="19.5" thickBot="1">
      <c r="A129" s="1697" t="s">
        <v>618</v>
      </c>
      <c r="B129" s="1698"/>
      <c r="C129" s="1699"/>
      <c r="D129" s="847"/>
      <c r="E129" s="346"/>
      <c r="F129" s="346"/>
      <c r="G129" s="322">
        <f t="shared" ref="G129:L129" si="26">G138</f>
        <v>45</v>
      </c>
      <c r="H129" s="322">
        <f t="shared" si="26"/>
        <v>0</v>
      </c>
      <c r="I129" s="322">
        <f t="shared" si="26"/>
        <v>0</v>
      </c>
      <c r="J129" s="322">
        <f t="shared" si="26"/>
        <v>0</v>
      </c>
      <c r="K129" s="322">
        <f t="shared" si="26"/>
        <v>0.93799999999999994</v>
      </c>
      <c r="L129" s="322">
        <f t="shared" si="26"/>
        <v>1.7949999999999999</v>
      </c>
      <c r="M129" s="273"/>
      <c r="N129" s="193"/>
      <c r="O129" s="193" t="e">
        <f t="shared" si="17"/>
        <v>#REF!</v>
      </c>
      <c r="U129" s="5" t="e">
        <f ca="1">IF(H129='Sectors (Taj)'!H193,1,wrong)</f>
        <v>#NAME?</v>
      </c>
    </row>
    <row r="130" spans="1:21" ht="18.75">
      <c r="A130" s="1817" t="e">
        <f>#REF!</f>
        <v>#REF!</v>
      </c>
      <c r="B130" s="1818"/>
      <c r="C130" s="1836"/>
      <c r="D130" s="197"/>
      <c r="E130" s="192"/>
      <c r="F130" s="192"/>
      <c r="G130" s="192"/>
      <c r="H130" s="192"/>
      <c r="I130" s="192"/>
      <c r="J130" s="192"/>
      <c r="K130" s="192"/>
      <c r="L130" s="192"/>
      <c r="M130" s="200"/>
      <c r="N130" s="193"/>
      <c r="O130" s="193" t="e">
        <f t="shared" si="17"/>
        <v>#REF!</v>
      </c>
      <c r="U130" s="5">
        <f ca="1">IF(H130='Sectors (Taj)'!H194,1,wrong)</f>
        <v>1</v>
      </c>
    </row>
    <row r="131" spans="1:21">
      <c r="A131" s="251"/>
      <c r="B131" s="12"/>
      <c r="C131" s="332"/>
      <c r="D131" s="14"/>
      <c r="E131" s="15"/>
      <c r="F131" s="12"/>
      <c r="G131" s="15"/>
      <c r="H131" s="15"/>
      <c r="I131" s="15"/>
      <c r="J131" s="15"/>
      <c r="K131" s="15"/>
      <c r="L131" s="15"/>
      <c r="M131" s="193"/>
      <c r="N131" s="193"/>
      <c r="O131" s="193" t="e">
        <f t="shared" si="17"/>
        <v>#REF!</v>
      </c>
      <c r="U131" s="5" t="e">
        <f ca="1">IF(H131='Sectors (Taj)'!#REF!,1,wrong)</f>
        <v>#REF!</v>
      </c>
    </row>
    <row r="132" spans="1:21">
      <c r="A132" s="253"/>
      <c r="B132" s="14"/>
      <c r="C132" s="14"/>
      <c r="D132" s="14"/>
      <c r="E132" s="14"/>
      <c r="F132" s="14"/>
      <c r="G132" s="14"/>
      <c r="H132" s="14"/>
      <c r="I132" s="14"/>
      <c r="J132" s="14"/>
      <c r="K132" s="14"/>
      <c r="L132" s="14"/>
      <c r="M132" s="193"/>
      <c r="N132" s="193"/>
      <c r="O132" s="193" t="e">
        <f t="shared" si="17"/>
        <v>#REF!</v>
      </c>
      <c r="U132" s="5">
        <f ca="1">IF(H132='Sectors (Taj)'!H198,1,wrong)</f>
        <v>1</v>
      </c>
    </row>
    <row r="133" spans="1:21">
      <c r="A133" s="1813" t="e">
        <f>#REF!</f>
        <v>#REF!</v>
      </c>
      <c r="B133" s="1814"/>
      <c r="C133" s="1815"/>
      <c r="D133" s="20"/>
      <c r="E133" s="15"/>
      <c r="F133" s="34"/>
      <c r="G133" s="21">
        <f t="shared" ref="G133:L133" si="27">SUM(G131:G132)</f>
        <v>0</v>
      </c>
      <c r="H133" s="21">
        <f t="shared" si="27"/>
        <v>0</v>
      </c>
      <c r="I133" s="21">
        <f t="shared" si="27"/>
        <v>0</v>
      </c>
      <c r="J133" s="21">
        <f t="shared" si="27"/>
        <v>0</v>
      </c>
      <c r="K133" s="21">
        <f t="shared" si="27"/>
        <v>0</v>
      </c>
      <c r="L133" s="21">
        <f t="shared" si="27"/>
        <v>0</v>
      </c>
      <c r="M133" s="193"/>
      <c r="N133" s="193"/>
      <c r="O133" s="193" t="e">
        <f t="shared" si="17"/>
        <v>#REF!</v>
      </c>
      <c r="U133" s="5" t="e">
        <f ca="1">IF(H133='Sectors (Taj)'!H199,1,wrong)</f>
        <v>#NAME?</v>
      </c>
    </row>
    <row r="134" spans="1:21">
      <c r="A134" s="1816" t="e">
        <f>#REF!</f>
        <v>#REF!</v>
      </c>
      <c r="B134" s="1662"/>
      <c r="C134" s="1663"/>
      <c r="D134" s="20"/>
      <c r="E134" s="15"/>
      <c r="F134" s="34"/>
      <c r="G134" s="21"/>
      <c r="H134" s="15"/>
      <c r="I134" s="15"/>
      <c r="J134" s="15"/>
      <c r="K134" s="15"/>
      <c r="L134" s="15"/>
      <c r="M134" s="193"/>
      <c r="N134" s="193"/>
      <c r="O134" s="193" t="e">
        <f t="shared" si="17"/>
        <v>#REF!</v>
      </c>
      <c r="U134" s="5">
        <f ca="1">IF(H134='Sectors (Taj)'!H200,1,wrong)</f>
        <v>1</v>
      </c>
    </row>
    <row r="135" spans="1:21" ht="45">
      <c r="A135" s="249">
        <v>1</v>
      </c>
      <c r="B135" s="33"/>
      <c r="C135" s="33" t="s">
        <v>175</v>
      </c>
      <c r="D135" s="14" t="s">
        <v>276</v>
      </c>
      <c r="E135" s="21"/>
      <c r="F135" s="74" t="s">
        <v>270</v>
      </c>
      <c r="G135" s="21">
        <v>45</v>
      </c>
      <c r="H135" s="21">
        <v>0</v>
      </c>
      <c r="I135" s="21">
        <v>0</v>
      </c>
      <c r="J135" s="48">
        <v>0</v>
      </c>
      <c r="K135" s="48">
        <v>0.93799999999999994</v>
      </c>
      <c r="L135" s="48">
        <v>1.7949999999999999</v>
      </c>
      <c r="M135" s="193" t="s">
        <v>267</v>
      </c>
      <c r="N135" s="193" t="s">
        <v>618</v>
      </c>
      <c r="O135" s="193" t="e">
        <f t="shared" si="17"/>
        <v>#REF!</v>
      </c>
      <c r="P135" s="5">
        <v>0</v>
      </c>
      <c r="Q135" s="5">
        <v>1</v>
      </c>
      <c r="U135" s="5" t="e">
        <f ca="1">IF(H135='Sectors (Taj)'!#REF!,1,wrong)</f>
        <v>#REF!</v>
      </c>
    </row>
    <row r="136" spans="1:21">
      <c r="A136" s="304"/>
      <c r="B136" s="160"/>
      <c r="C136" s="367"/>
      <c r="D136" s="29"/>
      <c r="E136" s="30"/>
      <c r="F136" s="27"/>
      <c r="G136" s="37"/>
      <c r="H136" s="30"/>
      <c r="I136" s="30"/>
      <c r="J136" s="30"/>
      <c r="K136" s="30"/>
      <c r="L136" s="30"/>
      <c r="M136" s="193"/>
      <c r="N136" s="193"/>
      <c r="O136" s="193" t="e">
        <f t="shared" si="17"/>
        <v>#REF!</v>
      </c>
      <c r="U136" s="5">
        <f ca="1">IF(H136='Sectors (Taj)'!H205,1,wrong)</f>
        <v>1</v>
      </c>
    </row>
    <row r="137" spans="1:21" ht="15.75" thickBot="1">
      <c r="A137" s="1805" t="e">
        <f>#REF!</f>
        <v>#REF!</v>
      </c>
      <c r="B137" s="1806"/>
      <c r="C137" s="1807"/>
      <c r="D137" s="35"/>
      <c r="E137" s="30"/>
      <c r="F137" s="36"/>
      <c r="G137" s="37">
        <f t="shared" ref="G137:L137" si="28">SUM(G135:G136)</f>
        <v>45</v>
      </c>
      <c r="H137" s="37">
        <f t="shared" si="28"/>
        <v>0</v>
      </c>
      <c r="I137" s="37">
        <f t="shared" si="28"/>
        <v>0</v>
      </c>
      <c r="J137" s="37">
        <f t="shared" si="28"/>
        <v>0</v>
      </c>
      <c r="K137" s="37">
        <f t="shared" si="28"/>
        <v>0.93799999999999994</v>
      </c>
      <c r="L137" s="37">
        <f t="shared" si="28"/>
        <v>1.7949999999999999</v>
      </c>
      <c r="M137" s="194"/>
      <c r="N137" s="193"/>
      <c r="O137" s="193" t="e">
        <f t="shared" si="17"/>
        <v>#REF!</v>
      </c>
      <c r="U137" s="5">
        <f ca="1">IF(H137='Sectors (Taj)'!H206,1,wrong)</f>
        <v>1</v>
      </c>
    </row>
    <row r="138" spans="1:21" ht="19.5" thickBot="1">
      <c r="A138" s="347"/>
      <c r="B138" s="336" t="e">
        <f>#REF!</f>
        <v>#REF!</v>
      </c>
      <c r="C138" s="349" t="str">
        <f>A129</f>
        <v>Прочи</v>
      </c>
      <c r="D138" s="348"/>
      <c r="E138" s="386"/>
      <c r="F138" s="384"/>
      <c r="G138" s="380">
        <f t="shared" ref="G138:L138" si="29">G137+G133</f>
        <v>45</v>
      </c>
      <c r="H138" s="380">
        <f t="shared" si="29"/>
        <v>0</v>
      </c>
      <c r="I138" s="380">
        <f t="shared" si="29"/>
        <v>0</v>
      </c>
      <c r="J138" s="380">
        <f t="shared" si="29"/>
        <v>0</v>
      </c>
      <c r="K138" s="380">
        <f t="shared" si="29"/>
        <v>0.93799999999999994</v>
      </c>
      <c r="L138" s="380">
        <f t="shared" si="29"/>
        <v>1.7949999999999999</v>
      </c>
      <c r="M138" s="387"/>
      <c r="N138" s="193"/>
      <c r="O138" s="193" t="e">
        <f t="shared" ref="O138:O201" si="30">IF(B138=$B$23,1,0)</f>
        <v>#REF!</v>
      </c>
      <c r="U138" s="5" t="e">
        <f ca="1">IF(H138='Sectors (Taj)'!H207,1,wrong)</f>
        <v>#NAME?</v>
      </c>
    </row>
    <row r="139" spans="1:21" ht="18.75">
      <c r="A139" s="1837"/>
      <c r="B139" s="1838"/>
      <c r="C139" s="1838"/>
      <c r="D139" s="147"/>
      <c r="E139" s="225"/>
      <c r="F139" s="184"/>
      <c r="G139" s="149"/>
      <c r="H139" s="149"/>
      <c r="I139" s="149"/>
      <c r="J139" s="149"/>
      <c r="K139" s="149"/>
      <c r="L139" s="149"/>
      <c r="M139" s="317"/>
      <c r="N139" s="193"/>
      <c r="O139" s="193" t="e">
        <f t="shared" si="30"/>
        <v>#REF!</v>
      </c>
      <c r="U139" s="5">
        <f ca="1">IF(H139='Sectors (Taj)'!H216,1,wrong)</f>
        <v>1</v>
      </c>
    </row>
    <row r="140" spans="1:21" ht="18.75">
      <c r="A140" s="1787" t="s">
        <v>284</v>
      </c>
      <c r="B140" s="1644"/>
      <c r="C140" s="1645"/>
      <c r="D140" s="848"/>
      <c r="E140" s="185"/>
      <c r="F140" s="185"/>
      <c r="G140" s="186" t="e">
        <f t="shared" ref="G140:L140" si="31">G149</f>
        <v>#REF!</v>
      </c>
      <c r="H140" s="186">
        <f t="shared" si="31"/>
        <v>0</v>
      </c>
      <c r="I140" s="186">
        <f t="shared" si="31"/>
        <v>0</v>
      </c>
      <c r="J140" s="186">
        <f t="shared" si="31"/>
        <v>0</v>
      </c>
      <c r="K140" s="186">
        <f t="shared" si="31"/>
        <v>0</v>
      </c>
      <c r="L140" s="186">
        <f t="shared" si="31"/>
        <v>0</v>
      </c>
      <c r="M140" s="318"/>
      <c r="N140" s="193"/>
      <c r="O140" s="193" t="e">
        <f t="shared" si="30"/>
        <v>#REF!</v>
      </c>
      <c r="U140" s="5">
        <f ca="1">IF(H140='Sectors (Taj)'!H217,1,wrong)</f>
        <v>1</v>
      </c>
    </row>
    <row r="141" spans="1:21" ht="18.75">
      <c r="A141" s="1839" t="e">
        <f>#REF!</f>
        <v>#REF!</v>
      </c>
      <c r="B141" s="1646"/>
      <c r="C141" s="1840"/>
      <c r="D141" s="197"/>
      <c r="E141" s="192"/>
      <c r="F141" s="192"/>
      <c r="G141" s="192"/>
      <c r="H141" s="192"/>
      <c r="I141" s="192"/>
      <c r="J141" s="192"/>
      <c r="K141" s="192"/>
      <c r="L141" s="192"/>
      <c r="M141" s="200"/>
      <c r="N141" s="193"/>
      <c r="O141" s="193" t="e">
        <f t="shared" si="30"/>
        <v>#REF!</v>
      </c>
      <c r="U141" s="5">
        <f ca="1">IF(H141='Sectors (Taj)'!H218,1,wrong)</f>
        <v>1</v>
      </c>
    </row>
    <row r="142" spans="1:21" ht="30">
      <c r="A142" s="116"/>
      <c r="B142" s="117" t="s">
        <v>280</v>
      </c>
      <c r="C142" s="366" t="s">
        <v>281</v>
      </c>
      <c r="D142" s="14" t="s">
        <v>283</v>
      </c>
      <c r="E142" s="118"/>
      <c r="F142" s="74" t="s">
        <v>282</v>
      </c>
      <c r="G142" s="30" t="e">
        <f>E142*VLOOKUP(F142,#REF!,4,FALSE)</f>
        <v>#REF!</v>
      </c>
      <c r="H142" s="66"/>
      <c r="I142" s="37"/>
      <c r="J142" s="37"/>
      <c r="K142" s="66"/>
      <c r="L142" s="66"/>
      <c r="M142" s="42" t="s">
        <v>285</v>
      </c>
      <c r="N142" s="193" t="s">
        <v>284</v>
      </c>
      <c r="O142" s="193" t="e">
        <f t="shared" si="30"/>
        <v>#REF!</v>
      </c>
      <c r="U142" s="5">
        <f ca="1">IF(H142='Sectors (Taj)'!H219,1,wrong)</f>
        <v>1</v>
      </c>
    </row>
    <row r="143" spans="1:21">
      <c r="A143" s="253"/>
      <c r="B143" s="14"/>
      <c r="C143" s="14"/>
      <c r="D143" s="14"/>
      <c r="E143" s="14"/>
      <c r="F143" s="14"/>
      <c r="G143" s="14"/>
      <c r="H143" s="14"/>
      <c r="I143" s="14"/>
      <c r="J143" s="14"/>
      <c r="K143" s="14"/>
      <c r="L143" s="14"/>
      <c r="M143" s="193"/>
      <c r="N143" s="193"/>
      <c r="O143" s="193" t="e">
        <f t="shared" si="30"/>
        <v>#REF!</v>
      </c>
      <c r="U143" s="5">
        <f ca="1">IF(H143='Sectors (Taj)'!H220,1,wrong)</f>
        <v>1</v>
      </c>
    </row>
    <row r="144" spans="1:21">
      <c r="A144" s="1813" t="e">
        <f>#REF!</f>
        <v>#REF!</v>
      </c>
      <c r="B144" s="1814"/>
      <c r="C144" s="1815"/>
      <c r="D144" s="20"/>
      <c r="E144" s="15"/>
      <c r="F144" s="34"/>
      <c r="G144" s="21" t="e">
        <f t="shared" ref="G144:L144" si="32">SUM(G142:G143)</f>
        <v>#REF!</v>
      </c>
      <c r="H144" s="21">
        <f t="shared" si="32"/>
        <v>0</v>
      </c>
      <c r="I144" s="21">
        <f t="shared" si="32"/>
        <v>0</v>
      </c>
      <c r="J144" s="21">
        <f t="shared" si="32"/>
        <v>0</v>
      </c>
      <c r="K144" s="21">
        <f t="shared" si="32"/>
        <v>0</v>
      </c>
      <c r="L144" s="21">
        <f t="shared" si="32"/>
        <v>0</v>
      </c>
      <c r="M144" s="193"/>
      <c r="N144" s="193"/>
      <c r="O144" s="193" t="e">
        <f t="shared" si="30"/>
        <v>#REF!</v>
      </c>
      <c r="U144" s="5">
        <f ca="1">IF(H144='Sectors (Taj)'!H221,1,wrong)</f>
        <v>1</v>
      </c>
    </row>
    <row r="145" spans="1:21">
      <c r="A145" s="1816" t="e">
        <f>#REF!</f>
        <v>#REF!</v>
      </c>
      <c r="B145" s="1662"/>
      <c r="C145" s="1663"/>
      <c r="D145" s="20"/>
      <c r="E145" s="15"/>
      <c r="F145" s="34"/>
      <c r="G145" s="21"/>
      <c r="H145" s="15"/>
      <c r="I145" s="15"/>
      <c r="J145" s="15"/>
      <c r="K145" s="15"/>
      <c r="L145" s="15"/>
      <c r="M145" s="193"/>
      <c r="N145" s="193"/>
      <c r="O145" s="193" t="e">
        <f t="shared" si="30"/>
        <v>#REF!</v>
      </c>
      <c r="U145" s="5">
        <f ca="1">IF(H145='Sectors (Taj)'!H222,1,wrong)</f>
        <v>1</v>
      </c>
    </row>
    <row r="146" spans="1:21" ht="30">
      <c r="A146" s="249"/>
      <c r="B146" s="33"/>
      <c r="C146" s="33"/>
      <c r="D146" s="14" t="s">
        <v>283</v>
      </c>
      <c r="E146" s="15"/>
      <c r="F146" s="74" t="s">
        <v>282</v>
      </c>
      <c r="G146" s="21"/>
      <c r="H146" s="15"/>
      <c r="I146" s="15"/>
      <c r="J146" s="15"/>
      <c r="K146" s="15"/>
      <c r="L146" s="15"/>
      <c r="M146" s="193" t="s">
        <v>285</v>
      </c>
      <c r="N146" s="193" t="s">
        <v>284</v>
      </c>
      <c r="O146" s="193" t="e">
        <f t="shared" si="30"/>
        <v>#REF!</v>
      </c>
      <c r="U146" s="5">
        <f ca="1">IF(H146='Sectors (Taj)'!H223,1,wrong)</f>
        <v>1</v>
      </c>
    </row>
    <row r="147" spans="1:21">
      <c r="A147" s="304"/>
      <c r="B147" s="160"/>
      <c r="C147" s="367"/>
      <c r="D147" s="29"/>
      <c r="E147" s="30"/>
      <c r="F147" s="27"/>
      <c r="G147" s="37"/>
      <c r="H147" s="30"/>
      <c r="I147" s="30"/>
      <c r="J147" s="30"/>
      <c r="K147" s="30"/>
      <c r="L147" s="30"/>
      <c r="M147" s="193"/>
      <c r="N147" s="193"/>
      <c r="O147" s="193" t="e">
        <f t="shared" si="30"/>
        <v>#REF!</v>
      </c>
      <c r="U147" s="5">
        <f ca="1">IF(H147='Sectors (Taj)'!H225,1,wrong)</f>
        <v>1</v>
      </c>
    </row>
    <row r="148" spans="1:21">
      <c r="A148" s="1831" t="e">
        <f>#REF!</f>
        <v>#REF!</v>
      </c>
      <c r="B148" s="1832"/>
      <c r="C148" s="1833"/>
      <c r="D148" s="35"/>
      <c r="E148" s="30"/>
      <c r="F148" s="36"/>
      <c r="G148" s="37">
        <f t="shared" ref="G148:L148" si="33">SUM(G146:G147)</f>
        <v>0</v>
      </c>
      <c r="H148" s="37">
        <f t="shared" si="33"/>
        <v>0</v>
      </c>
      <c r="I148" s="37">
        <f t="shared" si="33"/>
        <v>0</v>
      </c>
      <c r="J148" s="37">
        <f t="shared" si="33"/>
        <v>0</v>
      </c>
      <c r="K148" s="37">
        <f t="shared" si="33"/>
        <v>0</v>
      </c>
      <c r="L148" s="37">
        <f t="shared" si="33"/>
        <v>0</v>
      </c>
      <c r="M148" s="193"/>
      <c r="N148" s="193"/>
      <c r="O148" s="193" t="e">
        <f t="shared" si="30"/>
        <v>#REF!</v>
      </c>
      <c r="U148" s="5">
        <f ca="1">IF(H148='Sectors (Taj)'!H226,1,wrong)</f>
        <v>1</v>
      </c>
    </row>
    <row r="149" spans="1:21" ht="18.75">
      <c r="A149" s="315"/>
      <c r="B149" s="356" t="e">
        <f>#REF!</f>
        <v>#REF!</v>
      </c>
      <c r="C149" s="369" t="str">
        <f>A140</f>
        <v>выберите сектор</v>
      </c>
      <c r="D149" s="852"/>
      <c r="E149" s="259"/>
      <c r="F149" s="260"/>
      <c r="G149" s="25" t="e">
        <f t="shared" ref="G149:L149" si="34">G148+G144</f>
        <v>#REF!</v>
      </c>
      <c r="H149" s="25">
        <f t="shared" si="34"/>
        <v>0</v>
      </c>
      <c r="I149" s="25">
        <f t="shared" si="34"/>
        <v>0</v>
      </c>
      <c r="J149" s="25">
        <f t="shared" si="34"/>
        <v>0</v>
      </c>
      <c r="K149" s="25">
        <f t="shared" si="34"/>
        <v>0</v>
      </c>
      <c r="L149" s="25">
        <f t="shared" si="34"/>
        <v>0</v>
      </c>
      <c r="M149" s="319"/>
      <c r="N149" s="193"/>
      <c r="O149" s="193" t="e">
        <f t="shared" si="30"/>
        <v>#REF!</v>
      </c>
      <c r="U149" s="5">
        <f ca="1">IF(H149='Sectors (Taj)'!H227,1,wrong)</f>
        <v>1</v>
      </c>
    </row>
    <row r="150" spans="1:21" ht="18.75">
      <c r="A150" s="1834"/>
      <c r="B150" s="1835"/>
      <c r="C150" s="1835"/>
      <c r="D150" s="147"/>
      <c r="E150" s="225"/>
      <c r="F150" s="184"/>
      <c r="G150" s="149"/>
      <c r="H150" s="149"/>
      <c r="I150" s="149"/>
      <c r="J150" s="149"/>
      <c r="K150" s="149"/>
      <c r="L150" s="149"/>
      <c r="M150" s="317"/>
      <c r="N150" s="193"/>
      <c r="O150" s="193" t="e">
        <f t="shared" si="30"/>
        <v>#REF!</v>
      </c>
      <c r="U150" s="5">
        <f ca="1">IF(H150='Sectors (Taj)'!H228,1,wrong)</f>
        <v>1</v>
      </c>
    </row>
    <row r="151" spans="1:21" ht="18.75">
      <c r="A151" s="1787" t="s">
        <v>284</v>
      </c>
      <c r="B151" s="1644"/>
      <c r="C151" s="1645"/>
      <c r="D151" s="848"/>
      <c r="E151" s="185"/>
      <c r="F151" s="185"/>
      <c r="G151" s="186" t="e">
        <f t="shared" ref="G151:L151" si="35">G160</f>
        <v>#REF!</v>
      </c>
      <c r="H151" s="186">
        <f t="shared" si="35"/>
        <v>0</v>
      </c>
      <c r="I151" s="186">
        <f t="shared" si="35"/>
        <v>0</v>
      </c>
      <c r="J151" s="186">
        <f t="shared" si="35"/>
        <v>0</v>
      </c>
      <c r="K151" s="186">
        <f t="shared" si="35"/>
        <v>0</v>
      </c>
      <c r="L151" s="186">
        <f t="shared" si="35"/>
        <v>0</v>
      </c>
      <c r="M151" s="318"/>
      <c r="N151" s="193"/>
      <c r="O151" s="193" t="e">
        <f t="shared" si="30"/>
        <v>#REF!</v>
      </c>
      <c r="U151" s="5">
        <f ca="1">IF(H151='Sectors (Taj)'!H229,1,wrong)</f>
        <v>1</v>
      </c>
    </row>
    <row r="152" spans="1:21" ht="18.75">
      <c r="A152" s="1839" t="e">
        <f>#REF!</f>
        <v>#REF!</v>
      </c>
      <c r="B152" s="1646"/>
      <c r="C152" s="1840"/>
      <c r="D152" s="197"/>
      <c r="E152" s="192"/>
      <c r="F152" s="192"/>
      <c r="G152" s="192"/>
      <c r="H152" s="192"/>
      <c r="I152" s="192"/>
      <c r="J152" s="192"/>
      <c r="K152" s="192"/>
      <c r="L152" s="192"/>
      <c r="M152" s="200"/>
      <c r="N152" s="193"/>
      <c r="O152" s="193" t="e">
        <f t="shared" si="30"/>
        <v>#REF!</v>
      </c>
      <c r="U152" s="5">
        <f ca="1">IF(H152='Sectors (Taj)'!H230,1,wrong)</f>
        <v>1</v>
      </c>
    </row>
    <row r="153" spans="1:21" ht="30">
      <c r="A153" s="116"/>
      <c r="B153" s="117" t="s">
        <v>280</v>
      </c>
      <c r="C153" s="366" t="s">
        <v>281</v>
      </c>
      <c r="D153" s="14" t="s">
        <v>283</v>
      </c>
      <c r="E153" s="118"/>
      <c r="F153" s="74" t="s">
        <v>282</v>
      </c>
      <c r="G153" s="30" t="e">
        <f>E153*VLOOKUP(F153,#REF!,4,FALSE)</f>
        <v>#REF!</v>
      </c>
      <c r="H153" s="66"/>
      <c r="I153" s="37"/>
      <c r="J153" s="37"/>
      <c r="K153" s="66"/>
      <c r="L153" s="66"/>
      <c r="M153" s="42" t="s">
        <v>285</v>
      </c>
      <c r="N153" s="193" t="s">
        <v>284</v>
      </c>
      <c r="O153" s="193" t="e">
        <f t="shared" si="30"/>
        <v>#REF!</v>
      </c>
      <c r="U153" s="5">
        <f ca="1">IF(H153='Sectors (Taj)'!H231,1,wrong)</f>
        <v>1</v>
      </c>
    </row>
    <row r="154" spans="1:21">
      <c r="A154" s="253"/>
      <c r="B154" s="14"/>
      <c r="C154" s="14"/>
      <c r="D154" s="14"/>
      <c r="E154" s="14"/>
      <c r="F154" s="14"/>
      <c r="G154" s="14"/>
      <c r="H154" s="14"/>
      <c r="I154" s="14"/>
      <c r="J154" s="14"/>
      <c r="K154" s="14"/>
      <c r="L154" s="14"/>
      <c r="M154" s="193"/>
      <c r="N154" s="193"/>
      <c r="O154" s="193" t="e">
        <f t="shared" si="30"/>
        <v>#REF!</v>
      </c>
      <c r="U154" s="5">
        <f ca="1">IF(H154='Sectors (Taj)'!H232,1,wrong)</f>
        <v>1</v>
      </c>
    </row>
    <row r="155" spans="1:21">
      <c r="A155" s="1813" t="e">
        <f>#REF!</f>
        <v>#REF!</v>
      </c>
      <c r="B155" s="1814"/>
      <c r="C155" s="1815"/>
      <c r="D155" s="20"/>
      <c r="E155" s="15"/>
      <c r="F155" s="34"/>
      <c r="G155" s="21" t="e">
        <f t="shared" ref="G155:L155" si="36">SUM(G153:G154)</f>
        <v>#REF!</v>
      </c>
      <c r="H155" s="21">
        <f t="shared" si="36"/>
        <v>0</v>
      </c>
      <c r="I155" s="21">
        <f t="shared" si="36"/>
        <v>0</v>
      </c>
      <c r="J155" s="21">
        <f t="shared" si="36"/>
        <v>0</v>
      </c>
      <c r="K155" s="21">
        <f t="shared" si="36"/>
        <v>0</v>
      </c>
      <c r="L155" s="21">
        <f t="shared" si="36"/>
        <v>0</v>
      </c>
      <c r="M155" s="193"/>
      <c r="N155" s="193"/>
      <c r="O155" s="193" t="e">
        <f t="shared" si="30"/>
        <v>#REF!</v>
      </c>
      <c r="U155" s="5">
        <f ca="1">IF(H155='Sectors (Taj)'!H233,1,wrong)</f>
        <v>1</v>
      </c>
    </row>
    <row r="156" spans="1:21">
      <c r="A156" s="1816" t="e">
        <f>#REF!</f>
        <v>#REF!</v>
      </c>
      <c r="B156" s="1662"/>
      <c r="C156" s="1663"/>
      <c r="D156" s="20"/>
      <c r="E156" s="15"/>
      <c r="F156" s="34"/>
      <c r="G156" s="21"/>
      <c r="H156" s="15"/>
      <c r="I156" s="15"/>
      <c r="J156" s="15"/>
      <c r="K156" s="15"/>
      <c r="L156" s="15"/>
      <c r="M156" s="193"/>
      <c r="N156" s="193"/>
      <c r="O156" s="193" t="e">
        <f t="shared" si="30"/>
        <v>#REF!</v>
      </c>
      <c r="U156" s="5">
        <f ca="1">IF(H156='Sectors (Taj)'!H234,1,wrong)</f>
        <v>1</v>
      </c>
    </row>
    <row r="157" spans="1:21" ht="30">
      <c r="A157" s="249"/>
      <c r="B157" s="33"/>
      <c r="C157" s="33"/>
      <c r="D157" s="14" t="s">
        <v>283</v>
      </c>
      <c r="E157" s="15"/>
      <c r="F157" s="74" t="s">
        <v>282</v>
      </c>
      <c r="G157" s="21"/>
      <c r="H157" s="15"/>
      <c r="I157" s="15"/>
      <c r="J157" s="15"/>
      <c r="K157" s="15"/>
      <c r="L157" s="15"/>
      <c r="M157" s="193" t="s">
        <v>285</v>
      </c>
      <c r="N157" s="193" t="s">
        <v>284</v>
      </c>
      <c r="O157" s="193" t="e">
        <f t="shared" si="30"/>
        <v>#REF!</v>
      </c>
      <c r="U157" s="5">
        <f ca="1">IF(H157='Sectors (Taj)'!H235,1,wrong)</f>
        <v>1</v>
      </c>
    </row>
    <row r="158" spans="1:21">
      <c r="A158" s="304"/>
      <c r="B158" s="160"/>
      <c r="C158" s="367"/>
      <c r="D158" s="29"/>
      <c r="E158" s="30"/>
      <c r="F158" s="27"/>
      <c r="G158" s="37"/>
      <c r="H158" s="30"/>
      <c r="I158" s="30"/>
      <c r="J158" s="30"/>
      <c r="K158" s="30"/>
      <c r="L158" s="30"/>
      <c r="M158" s="193"/>
      <c r="N158" s="193"/>
      <c r="O158" s="193" t="e">
        <f t="shared" si="30"/>
        <v>#REF!</v>
      </c>
      <c r="U158" s="5">
        <f ca="1">IF(H158='Sectors (Taj)'!H236,1,wrong)</f>
        <v>1</v>
      </c>
    </row>
    <row r="159" spans="1:21">
      <c r="A159" s="1831" t="e">
        <f>#REF!</f>
        <v>#REF!</v>
      </c>
      <c r="B159" s="1832"/>
      <c r="C159" s="1833"/>
      <c r="D159" s="35"/>
      <c r="E159" s="30"/>
      <c r="F159" s="36"/>
      <c r="G159" s="37">
        <f t="shared" ref="G159:L159" si="37">SUM(G157:G158)</f>
        <v>0</v>
      </c>
      <c r="H159" s="37">
        <f t="shared" si="37"/>
        <v>0</v>
      </c>
      <c r="I159" s="37">
        <f t="shared" si="37"/>
        <v>0</v>
      </c>
      <c r="J159" s="37">
        <f t="shared" si="37"/>
        <v>0</v>
      </c>
      <c r="K159" s="37">
        <f t="shared" si="37"/>
        <v>0</v>
      </c>
      <c r="L159" s="37">
        <f t="shared" si="37"/>
        <v>0</v>
      </c>
      <c r="M159" s="193"/>
      <c r="N159" s="193"/>
      <c r="O159" s="193" t="e">
        <f t="shared" si="30"/>
        <v>#REF!</v>
      </c>
      <c r="U159" s="5">
        <f ca="1">IF(H159='Sectors (Taj)'!H237,1,wrong)</f>
        <v>1</v>
      </c>
    </row>
    <row r="160" spans="1:21" ht="18.75">
      <c r="A160" s="315"/>
      <c r="B160" s="356" t="e">
        <f>#REF!</f>
        <v>#REF!</v>
      </c>
      <c r="C160" s="369" t="str">
        <f>A151</f>
        <v>выберите сектор</v>
      </c>
      <c r="D160" s="852"/>
      <c r="E160" s="259"/>
      <c r="F160" s="260"/>
      <c r="G160" s="25" t="e">
        <f t="shared" ref="G160:L160" si="38">G159+G155</f>
        <v>#REF!</v>
      </c>
      <c r="H160" s="25">
        <f t="shared" si="38"/>
        <v>0</v>
      </c>
      <c r="I160" s="25">
        <f t="shared" si="38"/>
        <v>0</v>
      </c>
      <c r="J160" s="25">
        <f t="shared" si="38"/>
        <v>0</v>
      </c>
      <c r="K160" s="25">
        <f t="shared" si="38"/>
        <v>0</v>
      </c>
      <c r="L160" s="25">
        <f t="shared" si="38"/>
        <v>0</v>
      </c>
      <c r="M160" s="319"/>
      <c r="N160" s="193"/>
      <c r="O160" s="193" t="e">
        <f t="shared" si="30"/>
        <v>#REF!</v>
      </c>
      <c r="U160" s="5">
        <f ca="1">IF(H160='Sectors (Taj)'!H238,1,wrong)</f>
        <v>1</v>
      </c>
    </row>
    <row r="161" spans="1:21" ht="18.75">
      <c r="A161" s="1834"/>
      <c r="B161" s="1835"/>
      <c r="C161" s="1835"/>
      <c r="D161" s="147"/>
      <c r="E161" s="225"/>
      <c r="F161" s="184"/>
      <c r="G161" s="149"/>
      <c r="H161" s="149"/>
      <c r="I161" s="149"/>
      <c r="J161" s="149"/>
      <c r="K161" s="149"/>
      <c r="L161" s="149"/>
      <c r="M161" s="317"/>
      <c r="N161" s="193"/>
      <c r="O161" s="193" t="e">
        <f t="shared" si="30"/>
        <v>#REF!</v>
      </c>
      <c r="U161" s="5">
        <f ca="1">IF(H161='Sectors (Taj)'!H239,1,wrong)</f>
        <v>1</v>
      </c>
    </row>
    <row r="162" spans="1:21" ht="18.75">
      <c r="A162" s="1787" t="s">
        <v>284</v>
      </c>
      <c r="B162" s="1644"/>
      <c r="C162" s="1645"/>
      <c r="D162" s="848"/>
      <c r="E162" s="185"/>
      <c r="F162" s="185"/>
      <c r="G162" s="186" t="e">
        <f t="shared" ref="G162:L162" si="39">G171</f>
        <v>#REF!</v>
      </c>
      <c r="H162" s="186">
        <f t="shared" si="39"/>
        <v>0</v>
      </c>
      <c r="I162" s="186">
        <f t="shared" si="39"/>
        <v>0</v>
      </c>
      <c r="J162" s="186">
        <f t="shared" si="39"/>
        <v>0</v>
      </c>
      <c r="K162" s="186">
        <f t="shared" si="39"/>
        <v>0</v>
      </c>
      <c r="L162" s="186">
        <f t="shared" si="39"/>
        <v>0</v>
      </c>
      <c r="M162" s="318"/>
      <c r="N162" s="193"/>
      <c r="O162" s="193" t="e">
        <f t="shared" si="30"/>
        <v>#REF!</v>
      </c>
      <c r="U162" s="5">
        <f ca="1">IF(H162='Sectors (Taj)'!H240,1,wrong)</f>
        <v>1</v>
      </c>
    </row>
    <row r="163" spans="1:21" ht="18.75">
      <c r="A163" s="1839" t="e">
        <f>#REF!</f>
        <v>#REF!</v>
      </c>
      <c r="B163" s="1646"/>
      <c r="C163" s="1840"/>
      <c r="D163" s="197"/>
      <c r="E163" s="192"/>
      <c r="F163" s="192"/>
      <c r="G163" s="192"/>
      <c r="H163" s="192"/>
      <c r="I163" s="192"/>
      <c r="J163" s="192"/>
      <c r="K163" s="192"/>
      <c r="L163" s="192"/>
      <c r="M163" s="200"/>
      <c r="N163" s="193"/>
      <c r="O163" s="193" t="e">
        <f t="shared" si="30"/>
        <v>#REF!</v>
      </c>
      <c r="U163" s="5">
        <f ca="1">IF(H163='Sectors (Taj)'!H241,1,wrong)</f>
        <v>1</v>
      </c>
    </row>
    <row r="164" spans="1:21" ht="30">
      <c r="A164" s="116"/>
      <c r="B164" s="117" t="s">
        <v>280</v>
      </c>
      <c r="C164" s="366" t="s">
        <v>281</v>
      </c>
      <c r="D164" s="14" t="s">
        <v>283</v>
      </c>
      <c r="E164" s="118"/>
      <c r="F164" s="74" t="s">
        <v>282</v>
      </c>
      <c r="G164" s="30" t="e">
        <f>E164*VLOOKUP(F164,#REF!,4,FALSE)</f>
        <v>#REF!</v>
      </c>
      <c r="H164" s="66"/>
      <c r="I164" s="37"/>
      <c r="J164" s="37"/>
      <c r="K164" s="66"/>
      <c r="L164" s="66"/>
      <c r="M164" s="42" t="s">
        <v>285</v>
      </c>
      <c r="N164" s="193" t="s">
        <v>284</v>
      </c>
      <c r="O164" s="193" t="e">
        <f t="shared" si="30"/>
        <v>#REF!</v>
      </c>
      <c r="U164" s="5">
        <f ca="1">IF(H164='Sectors (Taj)'!H242,1,wrong)</f>
        <v>1</v>
      </c>
    </row>
    <row r="165" spans="1:21">
      <c r="A165" s="253"/>
      <c r="B165" s="14"/>
      <c r="C165" s="14"/>
      <c r="D165" s="14"/>
      <c r="E165" s="14"/>
      <c r="F165" s="14"/>
      <c r="G165" s="14"/>
      <c r="H165" s="14"/>
      <c r="I165" s="14"/>
      <c r="J165" s="14"/>
      <c r="K165" s="14"/>
      <c r="L165" s="14"/>
      <c r="M165" s="193"/>
      <c r="N165" s="193"/>
      <c r="O165" s="193" t="e">
        <f t="shared" si="30"/>
        <v>#REF!</v>
      </c>
      <c r="U165" s="5">
        <f ca="1">IF(H165='Sectors (Taj)'!H243,1,wrong)</f>
        <v>1</v>
      </c>
    </row>
    <row r="166" spans="1:21">
      <c r="A166" s="1813" t="e">
        <f>#REF!</f>
        <v>#REF!</v>
      </c>
      <c r="B166" s="1814"/>
      <c r="C166" s="1815"/>
      <c r="D166" s="20"/>
      <c r="E166" s="15"/>
      <c r="F166" s="34"/>
      <c r="G166" s="21" t="e">
        <f t="shared" ref="G166:L166" si="40">SUM(G164:G165)</f>
        <v>#REF!</v>
      </c>
      <c r="H166" s="21">
        <f t="shared" si="40"/>
        <v>0</v>
      </c>
      <c r="I166" s="21">
        <f t="shared" si="40"/>
        <v>0</v>
      </c>
      <c r="J166" s="21">
        <f t="shared" si="40"/>
        <v>0</v>
      </c>
      <c r="K166" s="21">
        <f t="shared" si="40"/>
        <v>0</v>
      </c>
      <c r="L166" s="21">
        <f t="shared" si="40"/>
        <v>0</v>
      </c>
      <c r="M166" s="193"/>
      <c r="N166" s="193"/>
      <c r="O166" s="193" t="e">
        <f t="shared" si="30"/>
        <v>#REF!</v>
      </c>
      <c r="U166" s="5">
        <f ca="1">IF(H166='Sectors (Taj)'!H244,1,wrong)</f>
        <v>1</v>
      </c>
    </row>
    <row r="167" spans="1:21">
      <c r="A167" s="1816" t="e">
        <f>#REF!</f>
        <v>#REF!</v>
      </c>
      <c r="B167" s="1662"/>
      <c r="C167" s="1663"/>
      <c r="D167" s="20"/>
      <c r="E167" s="15"/>
      <c r="F167" s="34"/>
      <c r="G167" s="21"/>
      <c r="H167" s="15"/>
      <c r="I167" s="15"/>
      <c r="J167" s="15"/>
      <c r="K167" s="15"/>
      <c r="L167" s="15"/>
      <c r="M167" s="193"/>
      <c r="N167" s="193"/>
      <c r="O167" s="193" t="e">
        <f t="shared" si="30"/>
        <v>#REF!</v>
      </c>
      <c r="U167" s="5">
        <f ca="1">IF(H167='Sectors (Taj)'!H245,1,wrong)</f>
        <v>1</v>
      </c>
    </row>
    <row r="168" spans="1:21" ht="30">
      <c r="A168" s="249"/>
      <c r="B168" s="33"/>
      <c r="C168" s="33"/>
      <c r="D168" s="14" t="s">
        <v>283</v>
      </c>
      <c r="E168" s="15"/>
      <c r="F168" s="74" t="s">
        <v>282</v>
      </c>
      <c r="G168" s="21"/>
      <c r="H168" s="15"/>
      <c r="I168" s="15"/>
      <c r="J168" s="15"/>
      <c r="K168" s="15"/>
      <c r="L168" s="15"/>
      <c r="M168" s="193" t="s">
        <v>285</v>
      </c>
      <c r="N168" s="193" t="s">
        <v>284</v>
      </c>
      <c r="O168" s="193" t="e">
        <f t="shared" si="30"/>
        <v>#REF!</v>
      </c>
      <c r="U168" s="5">
        <f ca="1">IF(H168='Sectors (Taj)'!H246,1,wrong)</f>
        <v>1</v>
      </c>
    </row>
    <row r="169" spans="1:21">
      <c r="A169" s="304"/>
      <c r="B169" s="160"/>
      <c r="C169" s="367"/>
      <c r="D169" s="29"/>
      <c r="E169" s="30"/>
      <c r="F169" s="27"/>
      <c r="G169" s="37"/>
      <c r="H169" s="30"/>
      <c r="I169" s="30"/>
      <c r="J169" s="30"/>
      <c r="K169" s="30"/>
      <c r="L169" s="30"/>
      <c r="M169" s="193"/>
      <c r="N169" s="193"/>
      <c r="O169" s="193" t="e">
        <f t="shared" si="30"/>
        <v>#REF!</v>
      </c>
      <c r="U169" s="5">
        <f ca="1">IF(H169='Sectors (Taj)'!H247,1,wrong)</f>
        <v>1</v>
      </c>
    </row>
    <row r="170" spans="1:21">
      <c r="A170" s="1831" t="e">
        <f>#REF!</f>
        <v>#REF!</v>
      </c>
      <c r="B170" s="1832"/>
      <c r="C170" s="1833"/>
      <c r="D170" s="35"/>
      <c r="E170" s="30"/>
      <c r="F170" s="36"/>
      <c r="G170" s="37">
        <f t="shared" ref="G170:L170" si="41">SUM(G168:G169)</f>
        <v>0</v>
      </c>
      <c r="H170" s="37">
        <f t="shared" si="41"/>
        <v>0</v>
      </c>
      <c r="I170" s="37">
        <f t="shared" si="41"/>
        <v>0</v>
      </c>
      <c r="J170" s="37">
        <f t="shared" si="41"/>
        <v>0</v>
      </c>
      <c r="K170" s="37">
        <f t="shared" si="41"/>
        <v>0</v>
      </c>
      <c r="L170" s="37">
        <f t="shared" si="41"/>
        <v>0</v>
      </c>
      <c r="M170" s="193"/>
      <c r="N170" s="193"/>
      <c r="O170" s="193" t="e">
        <f t="shared" si="30"/>
        <v>#REF!</v>
      </c>
      <c r="U170" s="5">
        <f ca="1">IF(H170='Sectors (Taj)'!H248,1,wrong)</f>
        <v>1</v>
      </c>
    </row>
    <row r="171" spans="1:21" ht="18.75">
      <c r="A171" s="315"/>
      <c r="B171" s="356" t="e">
        <f>#REF!</f>
        <v>#REF!</v>
      </c>
      <c r="C171" s="369" t="str">
        <f>A162</f>
        <v>выберите сектор</v>
      </c>
      <c r="D171" s="852"/>
      <c r="E171" s="259"/>
      <c r="F171" s="260"/>
      <c r="G171" s="25" t="e">
        <f t="shared" ref="G171:L171" si="42">G170+G166</f>
        <v>#REF!</v>
      </c>
      <c r="H171" s="25">
        <f t="shared" si="42"/>
        <v>0</v>
      </c>
      <c r="I171" s="25">
        <f t="shared" si="42"/>
        <v>0</v>
      </c>
      <c r="J171" s="25">
        <f t="shared" si="42"/>
        <v>0</v>
      </c>
      <c r="K171" s="25">
        <f t="shared" si="42"/>
        <v>0</v>
      </c>
      <c r="L171" s="25">
        <f t="shared" si="42"/>
        <v>0</v>
      </c>
      <c r="M171" s="319"/>
      <c r="N171" s="193"/>
      <c r="O171" s="193" t="e">
        <f t="shared" si="30"/>
        <v>#REF!</v>
      </c>
      <c r="U171" s="5">
        <f ca="1">IF(H171='Sectors (Taj)'!H249,1,wrong)</f>
        <v>1</v>
      </c>
    </row>
    <row r="172" spans="1:21" ht="18.75">
      <c r="A172" s="1834"/>
      <c r="B172" s="1835"/>
      <c r="C172" s="1835"/>
      <c r="D172" s="147"/>
      <c r="E172" s="225"/>
      <c r="F172" s="184"/>
      <c r="G172" s="149"/>
      <c r="H172" s="149"/>
      <c r="I172" s="149"/>
      <c r="J172" s="149"/>
      <c r="K172" s="149"/>
      <c r="L172" s="149"/>
      <c r="M172" s="317"/>
      <c r="N172" s="193"/>
      <c r="O172" s="193" t="e">
        <f t="shared" si="30"/>
        <v>#REF!</v>
      </c>
      <c r="U172" s="5">
        <f ca="1">IF(H172='Sectors (Taj)'!H250,1,wrong)</f>
        <v>1</v>
      </c>
    </row>
    <row r="173" spans="1:21" ht="18.75">
      <c r="A173" s="1787" t="s">
        <v>284</v>
      </c>
      <c r="B173" s="1644"/>
      <c r="C173" s="1645"/>
      <c r="D173" s="848"/>
      <c r="E173" s="185"/>
      <c r="F173" s="185"/>
      <c r="G173" s="186" t="e">
        <f t="shared" ref="G173:L173" si="43">G182</f>
        <v>#REF!</v>
      </c>
      <c r="H173" s="186">
        <f t="shared" si="43"/>
        <v>0</v>
      </c>
      <c r="I173" s="186">
        <f t="shared" si="43"/>
        <v>0</v>
      </c>
      <c r="J173" s="186">
        <f t="shared" si="43"/>
        <v>0</v>
      </c>
      <c r="K173" s="186">
        <f t="shared" si="43"/>
        <v>0</v>
      </c>
      <c r="L173" s="186">
        <f t="shared" si="43"/>
        <v>0</v>
      </c>
      <c r="M173" s="318"/>
      <c r="N173" s="193"/>
      <c r="O173" s="193" t="e">
        <f t="shared" si="30"/>
        <v>#REF!</v>
      </c>
      <c r="U173" s="5">
        <f ca="1">IF(H173='Sectors (Taj)'!H251,1,wrong)</f>
        <v>1</v>
      </c>
    </row>
    <row r="174" spans="1:21" ht="18.75">
      <c r="A174" s="1839" t="e">
        <f>#REF!</f>
        <v>#REF!</v>
      </c>
      <c r="B174" s="1646"/>
      <c r="C174" s="1840"/>
      <c r="D174" s="197"/>
      <c r="E174" s="192"/>
      <c r="F174" s="192"/>
      <c r="G174" s="192"/>
      <c r="H174" s="192"/>
      <c r="I174" s="192"/>
      <c r="J174" s="192"/>
      <c r="K174" s="192"/>
      <c r="L174" s="192"/>
      <c r="M174" s="200"/>
      <c r="N174" s="193"/>
      <c r="O174" s="193" t="e">
        <f t="shared" si="30"/>
        <v>#REF!</v>
      </c>
      <c r="U174" s="5">
        <f ca="1">IF(H174='Sectors (Taj)'!H252,1,wrong)</f>
        <v>1</v>
      </c>
    </row>
    <row r="175" spans="1:21" ht="30">
      <c r="A175" s="116"/>
      <c r="B175" s="117" t="s">
        <v>280</v>
      </c>
      <c r="C175" s="366" t="s">
        <v>281</v>
      </c>
      <c r="D175" s="14" t="s">
        <v>283</v>
      </c>
      <c r="E175" s="118"/>
      <c r="F175" s="74" t="s">
        <v>282</v>
      </c>
      <c r="G175" s="30" t="e">
        <f>E175*VLOOKUP(F175,#REF!,4,FALSE)</f>
        <v>#REF!</v>
      </c>
      <c r="H175" s="66"/>
      <c r="I175" s="37"/>
      <c r="J175" s="37"/>
      <c r="K175" s="66"/>
      <c r="L175" s="66"/>
      <c r="M175" s="42" t="s">
        <v>285</v>
      </c>
      <c r="N175" s="193" t="s">
        <v>284</v>
      </c>
      <c r="O175" s="193" t="e">
        <f t="shared" si="30"/>
        <v>#REF!</v>
      </c>
      <c r="U175" s="5">
        <f ca="1">IF(H175='Sectors (Taj)'!H253,1,wrong)</f>
        <v>1</v>
      </c>
    </row>
    <row r="176" spans="1:21">
      <c r="A176" s="253"/>
      <c r="B176" s="14"/>
      <c r="C176" s="14"/>
      <c r="D176" s="14"/>
      <c r="E176" s="14"/>
      <c r="F176" s="14"/>
      <c r="G176" s="14"/>
      <c r="H176" s="14"/>
      <c r="I176" s="14"/>
      <c r="J176" s="14"/>
      <c r="K176" s="14"/>
      <c r="L176" s="14"/>
      <c r="M176" s="193"/>
      <c r="N176" s="193"/>
      <c r="O176" s="193" t="e">
        <f t="shared" si="30"/>
        <v>#REF!</v>
      </c>
      <c r="U176" s="5">
        <f ca="1">IF(H176='Sectors (Taj)'!H254,1,wrong)</f>
        <v>1</v>
      </c>
    </row>
    <row r="177" spans="1:21">
      <c r="A177" s="1813" t="e">
        <f>#REF!</f>
        <v>#REF!</v>
      </c>
      <c r="B177" s="1814"/>
      <c r="C177" s="1815"/>
      <c r="D177" s="20"/>
      <c r="E177" s="15"/>
      <c r="F177" s="34"/>
      <c r="G177" s="21" t="e">
        <f t="shared" ref="G177:L177" si="44">SUM(G175:G176)</f>
        <v>#REF!</v>
      </c>
      <c r="H177" s="21">
        <f t="shared" si="44"/>
        <v>0</v>
      </c>
      <c r="I177" s="21">
        <f t="shared" si="44"/>
        <v>0</v>
      </c>
      <c r="J177" s="21">
        <f t="shared" si="44"/>
        <v>0</v>
      </c>
      <c r="K177" s="21">
        <f t="shared" si="44"/>
        <v>0</v>
      </c>
      <c r="L177" s="21">
        <f t="shared" si="44"/>
        <v>0</v>
      </c>
      <c r="M177" s="193"/>
      <c r="N177" s="193"/>
      <c r="O177" s="193" t="e">
        <f t="shared" si="30"/>
        <v>#REF!</v>
      </c>
      <c r="U177" s="5">
        <f ca="1">IF(H177='Sectors (Taj)'!H255,1,wrong)</f>
        <v>1</v>
      </c>
    </row>
    <row r="178" spans="1:21">
      <c r="A178" s="1816" t="e">
        <f>#REF!</f>
        <v>#REF!</v>
      </c>
      <c r="B178" s="1662"/>
      <c r="C178" s="1663"/>
      <c r="D178" s="20"/>
      <c r="E178" s="15"/>
      <c r="F178" s="34"/>
      <c r="G178" s="21"/>
      <c r="H178" s="15"/>
      <c r="I178" s="15"/>
      <c r="J178" s="15"/>
      <c r="K178" s="15"/>
      <c r="L178" s="15"/>
      <c r="M178" s="193"/>
      <c r="N178" s="193"/>
      <c r="O178" s="193" t="e">
        <f t="shared" si="30"/>
        <v>#REF!</v>
      </c>
      <c r="U178" s="5">
        <f ca="1">IF(H178='Sectors (Taj)'!H256,1,wrong)</f>
        <v>1</v>
      </c>
    </row>
    <row r="179" spans="1:21" ht="30">
      <c r="A179" s="249"/>
      <c r="B179" s="33"/>
      <c r="C179" s="33"/>
      <c r="D179" s="14" t="s">
        <v>283</v>
      </c>
      <c r="E179" s="15"/>
      <c r="F179" s="74" t="s">
        <v>282</v>
      </c>
      <c r="G179" s="21"/>
      <c r="H179" s="15"/>
      <c r="I179" s="15"/>
      <c r="J179" s="15"/>
      <c r="K179" s="15"/>
      <c r="L179" s="15"/>
      <c r="M179" s="193" t="s">
        <v>285</v>
      </c>
      <c r="N179" s="193" t="s">
        <v>284</v>
      </c>
      <c r="O179" s="193" t="e">
        <f t="shared" si="30"/>
        <v>#REF!</v>
      </c>
      <c r="U179" s="5">
        <f ca="1">IF(H179='Sectors (Taj)'!H257,1,wrong)</f>
        <v>1</v>
      </c>
    </row>
    <row r="180" spans="1:21">
      <c r="A180" s="304"/>
      <c r="B180" s="160"/>
      <c r="C180" s="367"/>
      <c r="D180" s="29"/>
      <c r="E180" s="30"/>
      <c r="F180" s="27"/>
      <c r="G180" s="37"/>
      <c r="H180" s="30"/>
      <c r="I180" s="30"/>
      <c r="J180" s="30"/>
      <c r="K180" s="30"/>
      <c r="L180" s="30"/>
      <c r="M180" s="193"/>
      <c r="N180" s="193"/>
      <c r="O180" s="193" t="e">
        <f t="shared" si="30"/>
        <v>#REF!</v>
      </c>
      <c r="U180" s="5">
        <f ca="1">IF(H180='Sectors (Taj)'!H258,1,wrong)</f>
        <v>1</v>
      </c>
    </row>
    <row r="181" spans="1:21">
      <c r="A181" s="1831" t="e">
        <f>#REF!</f>
        <v>#REF!</v>
      </c>
      <c r="B181" s="1832"/>
      <c r="C181" s="1833"/>
      <c r="D181" s="35"/>
      <c r="E181" s="30"/>
      <c r="F181" s="36"/>
      <c r="G181" s="37">
        <f t="shared" ref="G181:L181" si="45">SUM(G179:G180)</f>
        <v>0</v>
      </c>
      <c r="H181" s="37">
        <f t="shared" si="45"/>
        <v>0</v>
      </c>
      <c r="I181" s="37">
        <f t="shared" si="45"/>
        <v>0</v>
      </c>
      <c r="J181" s="37">
        <f t="shared" si="45"/>
        <v>0</v>
      </c>
      <c r="K181" s="37">
        <f t="shared" si="45"/>
        <v>0</v>
      </c>
      <c r="L181" s="37">
        <f t="shared" si="45"/>
        <v>0</v>
      </c>
      <c r="M181" s="193"/>
      <c r="N181" s="193"/>
      <c r="O181" s="193" t="e">
        <f t="shared" si="30"/>
        <v>#REF!</v>
      </c>
      <c r="U181" s="5">
        <f ca="1">IF(H181='Sectors (Taj)'!H259,1,wrong)</f>
        <v>1</v>
      </c>
    </row>
    <row r="182" spans="1:21" ht="18.75">
      <c r="A182" s="315"/>
      <c r="B182" s="356" t="e">
        <f>#REF!</f>
        <v>#REF!</v>
      </c>
      <c r="C182" s="369" t="str">
        <f>A173</f>
        <v>выберите сектор</v>
      </c>
      <c r="D182" s="852"/>
      <c r="E182" s="259"/>
      <c r="F182" s="260"/>
      <c r="G182" s="25" t="e">
        <f t="shared" ref="G182:L182" si="46">G181+G177</f>
        <v>#REF!</v>
      </c>
      <c r="H182" s="25">
        <f t="shared" si="46"/>
        <v>0</v>
      </c>
      <c r="I182" s="25">
        <f t="shared" si="46"/>
        <v>0</v>
      </c>
      <c r="J182" s="25">
        <f t="shared" si="46"/>
        <v>0</v>
      </c>
      <c r="K182" s="25">
        <f t="shared" si="46"/>
        <v>0</v>
      </c>
      <c r="L182" s="25">
        <f t="shared" si="46"/>
        <v>0</v>
      </c>
      <c r="M182" s="319"/>
      <c r="N182" s="193"/>
      <c r="O182" s="193" t="e">
        <f t="shared" si="30"/>
        <v>#REF!</v>
      </c>
      <c r="U182" s="5">
        <f ca="1">IF(H182='Sectors (Taj)'!H260,1,wrong)</f>
        <v>1</v>
      </c>
    </row>
    <row r="183" spans="1:21" ht="18.75">
      <c r="A183" s="1834"/>
      <c r="B183" s="1835"/>
      <c r="C183" s="1835"/>
      <c r="D183" s="147"/>
      <c r="E183" s="225"/>
      <c r="F183" s="184"/>
      <c r="G183" s="149"/>
      <c r="H183" s="149"/>
      <c r="I183" s="149"/>
      <c r="J183" s="149"/>
      <c r="K183" s="149"/>
      <c r="L183" s="149"/>
      <c r="M183" s="317"/>
      <c r="N183" s="193"/>
      <c r="O183" s="193" t="e">
        <f t="shared" si="30"/>
        <v>#REF!</v>
      </c>
      <c r="U183" s="5">
        <f ca="1">IF(H183='Sectors (Taj)'!H261,1,wrong)</f>
        <v>1</v>
      </c>
    </row>
    <row r="184" spans="1:21" ht="18.75">
      <c r="A184" s="1787" t="s">
        <v>284</v>
      </c>
      <c r="B184" s="1644"/>
      <c r="C184" s="1645"/>
      <c r="D184" s="848"/>
      <c r="E184" s="185"/>
      <c r="F184" s="185"/>
      <c r="G184" s="186" t="e">
        <f t="shared" ref="G184:L184" si="47">G193</f>
        <v>#REF!</v>
      </c>
      <c r="H184" s="186">
        <f t="shared" si="47"/>
        <v>0</v>
      </c>
      <c r="I184" s="186">
        <f t="shared" si="47"/>
        <v>0</v>
      </c>
      <c r="J184" s="186">
        <f t="shared" si="47"/>
        <v>0</v>
      </c>
      <c r="K184" s="186">
        <f t="shared" si="47"/>
        <v>0</v>
      </c>
      <c r="L184" s="186">
        <f t="shared" si="47"/>
        <v>0</v>
      </c>
      <c r="M184" s="318"/>
      <c r="N184" s="193"/>
      <c r="O184" s="193" t="e">
        <f t="shared" si="30"/>
        <v>#REF!</v>
      </c>
      <c r="U184" s="5">
        <f ca="1">IF(H184='Sectors (Taj)'!H262,1,wrong)</f>
        <v>1</v>
      </c>
    </row>
    <row r="185" spans="1:21" ht="18.75">
      <c r="A185" s="1839" t="e">
        <f>#REF!</f>
        <v>#REF!</v>
      </c>
      <c r="B185" s="1646"/>
      <c r="C185" s="1840"/>
      <c r="D185" s="197"/>
      <c r="E185" s="192"/>
      <c r="F185" s="192"/>
      <c r="G185" s="192"/>
      <c r="H185" s="192"/>
      <c r="I185" s="192"/>
      <c r="J185" s="192"/>
      <c r="K185" s="192"/>
      <c r="L185" s="192"/>
      <c r="M185" s="200"/>
      <c r="N185" s="193"/>
      <c r="O185" s="193" t="e">
        <f t="shared" si="30"/>
        <v>#REF!</v>
      </c>
      <c r="U185" s="5">
        <f ca="1">IF(H185='Sectors (Taj)'!H263,1,wrong)</f>
        <v>1</v>
      </c>
    </row>
    <row r="186" spans="1:21" ht="30">
      <c r="A186" s="116"/>
      <c r="B186" s="117" t="s">
        <v>280</v>
      </c>
      <c r="C186" s="366" t="s">
        <v>281</v>
      </c>
      <c r="D186" s="14" t="s">
        <v>283</v>
      </c>
      <c r="E186" s="118"/>
      <c r="F186" s="74" t="s">
        <v>282</v>
      </c>
      <c r="G186" s="30" t="e">
        <f>E186*VLOOKUP(F186,#REF!,4,FALSE)</f>
        <v>#REF!</v>
      </c>
      <c r="H186" s="66"/>
      <c r="I186" s="37"/>
      <c r="J186" s="37"/>
      <c r="K186" s="66"/>
      <c r="L186" s="66"/>
      <c r="M186" s="42" t="s">
        <v>285</v>
      </c>
      <c r="N186" s="193" t="s">
        <v>284</v>
      </c>
      <c r="O186" s="193" t="e">
        <f t="shared" si="30"/>
        <v>#REF!</v>
      </c>
      <c r="U186" s="5">
        <f ca="1">IF(H186='Sectors (Taj)'!H264,1,wrong)</f>
        <v>1</v>
      </c>
    </row>
    <row r="187" spans="1:21">
      <c r="A187" s="253"/>
      <c r="B187" s="14"/>
      <c r="C187" s="14"/>
      <c r="D187" s="14"/>
      <c r="E187" s="14"/>
      <c r="F187" s="14"/>
      <c r="G187" s="14"/>
      <c r="H187" s="14"/>
      <c r="I187" s="14"/>
      <c r="J187" s="14"/>
      <c r="K187" s="14"/>
      <c r="L187" s="14"/>
      <c r="M187" s="193"/>
      <c r="N187" s="193"/>
      <c r="O187" s="193" t="e">
        <f t="shared" si="30"/>
        <v>#REF!</v>
      </c>
      <c r="U187" s="5">
        <f ca="1">IF(H187='Sectors (Taj)'!H265,1,wrong)</f>
        <v>1</v>
      </c>
    </row>
    <row r="188" spans="1:21">
      <c r="A188" s="1813" t="e">
        <f>#REF!</f>
        <v>#REF!</v>
      </c>
      <c r="B188" s="1814"/>
      <c r="C188" s="1815"/>
      <c r="D188" s="20"/>
      <c r="E188" s="15"/>
      <c r="F188" s="34"/>
      <c r="G188" s="21" t="e">
        <f t="shared" ref="G188:L188" si="48">SUM(G186:G187)</f>
        <v>#REF!</v>
      </c>
      <c r="H188" s="21">
        <f t="shared" si="48"/>
        <v>0</v>
      </c>
      <c r="I188" s="21">
        <f t="shared" si="48"/>
        <v>0</v>
      </c>
      <c r="J188" s="21">
        <f t="shared" si="48"/>
        <v>0</v>
      </c>
      <c r="K188" s="21">
        <f t="shared" si="48"/>
        <v>0</v>
      </c>
      <c r="L188" s="21">
        <f t="shared" si="48"/>
        <v>0</v>
      </c>
      <c r="M188" s="193"/>
      <c r="N188" s="193"/>
      <c r="O188" s="193" t="e">
        <f t="shared" si="30"/>
        <v>#REF!</v>
      </c>
      <c r="U188" s="5">
        <f ca="1">IF(H188='Sectors (Taj)'!H266,1,wrong)</f>
        <v>1</v>
      </c>
    </row>
    <row r="189" spans="1:21">
      <c r="A189" s="1816" t="e">
        <f>#REF!</f>
        <v>#REF!</v>
      </c>
      <c r="B189" s="1662"/>
      <c r="C189" s="1663"/>
      <c r="D189" s="20"/>
      <c r="E189" s="15"/>
      <c r="F189" s="34"/>
      <c r="G189" s="21"/>
      <c r="H189" s="15"/>
      <c r="I189" s="15"/>
      <c r="J189" s="15"/>
      <c r="K189" s="15"/>
      <c r="L189" s="15"/>
      <c r="M189" s="193"/>
      <c r="N189" s="193"/>
      <c r="O189" s="193" t="e">
        <f t="shared" si="30"/>
        <v>#REF!</v>
      </c>
      <c r="U189" s="5">
        <f ca="1">IF(H189='Sectors (Taj)'!H267,1,wrong)</f>
        <v>1</v>
      </c>
    </row>
    <row r="190" spans="1:21" ht="30">
      <c r="A190" s="249"/>
      <c r="B190" s="33"/>
      <c r="C190" s="33"/>
      <c r="D190" s="14" t="s">
        <v>283</v>
      </c>
      <c r="E190" s="15"/>
      <c r="F190" s="74" t="s">
        <v>282</v>
      </c>
      <c r="G190" s="21"/>
      <c r="H190" s="15"/>
      <c r="I190" s="15"/>
      <c r="J190" s="15"/>
      <c r="K190" s="15"/>
      <c r="L190" s="15"/>
      <c r="M190" s="193" t="s">
        <v>285</v>
      </c>
      <c r="N190" s="193" t="s">
        <v>284</v>
      </c>
      <c r="O190" s="193" t="e">
        <f t="shared" si="30"/>
        <v>#REF!</v>
      </c>
      <c r="U190" s="5">
        <f ca="1">IF(H190='Sectors (Taj)'!H268,1,wrong)</f>
        <v>1</v>
      </c>
    </row>
    <row r="191" spans="1:21">
      <c r="A191" s="304"/>
      <c r="B191" s="160"/>
      <c r="C191" s="367"/>
      <c r="D191" s="29"/>
      <c r="E191" s="30"/>
      <c r="F191" s="27"/>
      <c r="G191" s="37"/>
      <c r="H191" s="30"/>
      <c r="I191" s="30"/>
      <c r="J191" s="30"/>
      <c r="K191" s="30"/>
      <c r="L191" s="30"/>
      <c r="M191" s="193"/>
      <c r="N191" s="193"/>
      <c r="O191" s="193" t="e">
        <f t="shared" si="30"/>
        <v>#REF!</v>
      </c>
      <c r="U191" s="5">
        <f ca="1">IF(H191='Sectors (Taj)'!H269,1,wrong)</f>
        <v>1</v>
      </c>
    </row>
    <row r="192" spans="1:21">
      <c r="A192" s="1831" t="e">
        <f>#REF!</f>
        <v>#REF!</v>
      </c>
      <c r="B192" s="1832"/>
      <c r="C192" s="1833"/>
      <c r="D192" s="35"/>
      <c r="E192" s="30"/>
      <c r="F192" s="36"/>
      <c r="G192" s="37">
        <f t="shared" ref="G192:L192" si="49">SUM(G190:G191)</f>
        <v>0</v>
      </c>
      <c r="H192" s="37">
        <f t="shared" si="49"/>
        <v>0</v>
      </c>
      <c r="I192" s="37">
        <f t="shared" si="49"/>
        <v>0</v>
      </c>
      <c r="J192" s="37">
        <f t="shared" si="49"/>
        <v>0</v>
      </c>
      <c r="K192" s="37">
        <f t="shared" si="49"/>
        <v>0</v>
      </c>
      <c r="L192" s="37">
        <f t="shared" si="49"/>
        <v>0</v>
      </c>
      <c r="M192" s="193"/>
      <c r="N192" s="193"/>
      <c r="O192" s="193" t="e">
        <f t="shared" si="30"/>
        <v>#REF!</v>
      </c>
      <c r="U192" s="5">
        <f ca="1">IF(H192='Sectors (Taj)'!H270,1,wrong)</f>
        <v>1</v>
      </c>
    </row>
    <row r="193" spans="1:21" ht="18.75">
      <c r="A193" s="315"/>
      <c r="B193" s="356" t="e">
        <f>#REF!</f>
        <v>#REF!</v>
      </c>
      <c r="C193" s="369" t="str">
        <f>A184</f>
        <v>выберите сектор</v>
      </c>
      <c r="D193" s="852"/>
      <c r="E193" s="259"/>
      <c r="F193" s="260"/>
      <c r="G193" s="25" t="e">
        <f t="shared" ref="G193:L193" si="50">G192+G188</f>
        <v>#REF!</v>
      </c>
      <c r="H193" s="25">
        <f t="shared" si="50"/>
        <v>0</v>
      </c>
      <c r="I193" s="25">
        <f t="shared" si="50"/>
        <v>0</v>
      </c>
      <c r="J193" s="25">
        <f t="shared" si="50"/>
        <v>0</v>
      </c>
      <c r="K193" s="25">
        <f t="shared" si="50"/>
        <v>0</v>
      </c>
      <c r="L193" s="25">
        <f t="shared" si="50"/>
        <v>0</v>
      </c>
      <c r="M193" s="319"/>
      <c r="N193" s="193"/>
      <c r="O193" s="193" t="e">
        <f t="shared" si="30"/>
        <v>#REF!</v>
      </c>
      <c r="U193" s="5">
        <f ca="1">IF(H193='Sectors (Taj)'!H271,1,wrong)</f>
        <v>1</v>
      </c>
    </row>
    <row r="194" spans="1:21">
      <c r="A194" s="316"/>
      <c r="B194" s="147"/>
      <c r="C194" s="147"/>
      <c r="D194" s="147"/>
      <c r="E194" s="225"/>
      <c r="F194" s="184"/>
      <c r="G194" s="149"/>
      <c r="H194" s="149"/>
      <c r="I194" s="149"/>
      <c r="J194" s="149"/>
      <c r="K194" s="149"/>
      <c r="L194" s="149"/>
      <c r="M194" s="317"/>
      <c r="N194" s="193"/>
      <c r="O194" s="193" t="e">
        <f t="shared" si="30"/>
        <v>#REF!</v>
      </c>
      <c r="U194" s="5">
        <f ca="1">IF(H194='Sectors (Taj)'!H272,1,wrong)</f>
        <v>1</v>
      </c>
    </row>
    <row r="195" spans="1:21" ht="18.75">
      <c r="A195" s="1787" t="s">
        <v>284</v>
      </c>
      <c r="B195" s="1644"/>
      <c r="C195" s="1645"/>
      <c r="D195" s="848"/>
      <c r="E195" s="185"/>
      <c r="F195" s="185"/>
      <c r="G195" s="186" t="e">
        <f t="shared" ref="G195:L195" si="51">G204</f>
        <v>#REF!</v>
      </c>
      <c r="H195" s="186">
        <f t="shared" si="51"/>
        <v>0</v>
      </c>
      <c r="I195" s="186">
        <f t="shared" si="51"/>
        <v>0</v>
      </c>
      <c r="J195" s="186">
        <f t="shared" si="51"/>
        <v>0</v>
      </c>
      <c r="K195" s="186">
        <f t="shared" si="51"/>
        <v>0</v>
      </c>
      <c r="L195" s="186">
        <f t="shared" si="51"/>
        <v>0</v>
      </c>
      <c r="M195" s="318"/>
      <c r="N195" s="193"/>
      <c r="O195" s="193" t="e">
        <f t="shared" si="30"/>
        <v>#REF!</v>
      </c>
      <c r="U195" s="5">
        <f ca="1">IF(H195='Sectors (Taj)'!H273,1,wrong)</f>
        <v>1</v>
      </c>
    </row>
    <row r="196" spans="1:21" ht="18.75">
      <c r="A196" s="1839" t="e">
        <f>#REF!</f>
        <v>#REF!</v>
      </c>
      <c r="B196" s="1646"/>
      <c r="C196" s="1840"/>
      <c r="D196" s="197"/>
      <c r="E196" s="192"/>
      <c r="F196" s="192"/>
      <c r="G196" s="192"/>
      <c r="H196" s="192"/>
      <c r="I196" s="192"/>
      <c r="J196" s="192"/>
      <c r="K196" s="192"/>
      <c r="L196" s="192"/>
      <c r="M196" s="200"/>
      <c r="N196" s="193"/>
      <c r="O196" s="193" t="e">
        <f t="shared" si="30"/>
        <v>#REF!</v>
      </c>
      <c r="U196" s="5">
        <f ca="1">IF(H196='Sectors (Taj)'!H274,1,wrong)</f>
        <v>1</v>
      </c>
    </row>
    <row r="197" spans="1:21" ht="30">
      <c r="A197" s="116"/>
      <c r="B197" s="117" t="s">
        <v>280</v>
      </c>
      <c r="C197" s="366" t="s">
        <v>281</v>
      </c>
      <c r="D197" s="14" t="s">
        <v>283</v>
      </c>
      <c r="E197" s="118"/>
      <c r="F197" s="74" t="s">
        <v>282</v>
      </c>
      <c r="G197" s="30" t="e">
        <f>E197*VLOOKUP(F197,#REF!,4,FALSE)</f>
        <v>#REF!</v>
      </c>
      <c r="H197" s="66"/>
      <c r="I197" s="37"/>
      <c r="J197" s="37"/>
      <c r="K197" s="66"/>
      <c r="L197" s="66"/>
      <c r="M197" s="42" t="s">
        <v>285</v>
      </c>
      <c r="N197" s="193" t="s">
        <v>284</v>
      </c>
      <c r="O197" s="193" t="e">
        <f t="shared" si="30"/>
        <v>#REF!</v>
      </c>
      <c r="U197" s="5">
        <f ca="1">IF(H197='Sectors (Taj)'!H275,1,wrong)</f>
        <v>1</v>
      </c>
    </row>
    <row r="198" spans="1:21">
      <c r="A198" s="253"/>
      <c r="B198" s="14"/>
      <c r="C198" s="14"/>
      <c r="D198" s="14"/>
      <c r="E198" s="14"/>
      <c r="F198" s="14"/>
      <c r="G198" s="14"/>
      <c r="H198" s="14"/>
      <c r="I198" s="14"/>
      <c r="J198" s="14"/>
      <c r="K198" s="14"/>
      <c r="L198" s="14"/>
      <c r="M198" s="193"/>
      <c r="N198" s="193"/>
      <c r="O198" s="193" t="e">
        <f t="shared" si="30"/>
        <v>#REF!</v>
      </c>
      <c r="U198" s="5">
        <f ca="1">IF(H198='Sectors (Taj)'!H276,1,wrong)</f>
        <v>1</v>
      </c>
    </row>
    <row r="199" spans="1:21">
      <c r="A199" s="1813" t="e">
        <f>#REF!</f>
        <v>#REF!</v>
      </c>
      <c r="B199" s="1814"/>
      <c r="C199" s="1815"/>
      <c r="D199" s="20"/>
      <c r="E199" s="15"/>
      <c r="F199" s="34"/>
      <c r="G199" s="21" t="e">
        <f t="shared" ref="G199:L199" si="52">SUM(G197:G198)</f>
        <v>#REF!</v>
      </c>
      <c r="H199" s="21">
        <f t="shared" si="52"/>
        <v>0</v>
      </c>
      <c r="I199" s="21">
        <f t="shared" si="52"/>
        <v>0</v>
      </c>
      <c r="J199" s="21">
        <f t="shared" si="52"/>
        <v>0</v>
      </c>
      <c r="K199" s="21">
        <f t="shared" si="52"/>
        <v>0</v>
      </c>
      <c r="L199" s="21">
        <f t="shared" si="52"/>
        <v>0</v>
      </c>
      <c r="M199" s="193"/>
      <c r="N199" s="193"/>
      <c r="O199" s="193" t="e">
        <f t="shared" si="30"/>
        <v>#REF!</v>
      </c>
      <c r="U199" s="5">
        <f ca="1">IF(H199='Sectors (Taj)'!H277,1,wrong)</f>
        <v>1</v>
      </c>
    </row>
    <row r="200" spans="1:21">
      <c r="A200" s="1816" t="e">
        <f>#REF!</f>
        <v>#REF!</v>
      </c>
      <c r="B200" s="1662"/>
      <c r="C200" s="1663"/>
      <c r="D200" s="20"/>
      <c r="E200" s="15"/>
      <c r="F200" s="34"/>
      <c r="G200" s="21"/>
      <c r="H200" s="15"/>
      <c r="I200" s="15"/>
      <c r="J200" s="15"/>
      <c r="K200" s="15"/>
      <c r="L200" s="15"/>
      <c r="M200" s="193"/>
      <c r="N200" s="193"/>
      <c r="O200" s="193" t="e">
        <f t="shared" si="30"/>
        <v>#REF!</v>
      </c>
      <c r="U200" s="5">
        <f ca="1">IF(H200='Sectors (Taj)'!H278,1,wrong)</f>
        <v>1</v>
      </c>
    </row>
    <row r="201" spans="1:21" ht="30">
      <c r="A201" s="249"/>
      <c r="B201" s="33"/>
      <c r="C201" s="33"/>
      <c r="D201" s="14" t="s">
        <v>283</v>
      </c>
      <c r="E201" s="15"/>
      <c r="F201" s="74" t="s">
        <v>282</v>
      </c>
      <c r="G201" s="21"/>
      <c r="H201" s="15"/>
      <c r="I201" s="15"/>
      <c r="J201" s="15"/>
      <c r="K201" s="15"/>
      <c r="L201" s="15"/>
      <c r="M201" s="193" t="s">
        <v>285</v>
      </c>
      <c r="N201" s="193" t="s">
        <v>284</v>
      </c>
      <c r="O201" s="193" t="e">
        <f t="shared" si="30"/>
        <v>#REF!</v>
      </c>
      <c r="U201" s="5">
        <f ca="1">IF(H201='Sectors (Taj)'!H279,1,wrong)</f>
        <v>1</v>
      </c>
    </row>
    <row r="202" spans="1:21">
      <c r="A202" s="304"/>
      <c r="B202" s="160"/>
      <c r="C202" s="367"/>
      <c r="D202" s="29"/>
      <c r="E202" s="30"/>
      <c r="F202" s="27"/>
      <c r="G202" s="37"/>
      <c r="H202" s="30"/>
      <c r="I202" s="30"/>
      <c r="J202" s="30"/>
      <c r="K202" s="30"/>
      <c r="L202" s="30"/>
      <c r="M202" s="193"/>
      <c r="N202" s="193"/>
      <c r="O202" s="193" t="e">
        <f t="shared" ref="O202:O216" si="53">IF(B202=$B$23,1,0)</f>
        <v>#REF!</v>
      </c>
      <c r="U202" s="5">
        <f ca="1">IF(H202='Sectors (Taj)'!H280,1,wrong)</f>
        <v>1</v>
      </c>
    </row>
    <row r="203" spans="1:21">
      <c r="A203" s="1831" t="e">
        <f>#REF!</f>
        <v>#REF!</v>
      </c>
      <c r="B203" s="1832"/>
      <c r="C203" s="1833"/>
      <c r="D203" s="35"/>
      <c r="E203" s="30"/>
      <c r="F203" s="36"/>
      <c r="G203" s="37">
        <f t="shared" ref="G203:L203" si="54">SUM(G201:G202)</f>
        <v>0</v>
      </c>
      <c r="H203" s="37">
        <f t="shared" si="54"/>
        <v>0</v>
      </c>
      <c r="I203" s="37">
        <f t="shared" si="54"/>
        <v>0</v>
      </c>
      <c r="J203" s="37">
        <f t="shared" si="54"/>
        <v>0</v>
      </c>
      <c r="K203" s="37">
        <f t="shared" si="54"/>
        <v>0</v>
      </c>
      <c r="L203" s="37">
        <f t="shared" si="54"/>
        <v>0</v>
      </c>
      <c r="M203" s="193"/>
      <c r="N203" s="193"/>
      <c r="O203" s="193" t="e">
        <f t="shared" si="53"/>
        <v>#REF!</v>
      </c>
      <c r="U203" s="5">
        <f ca="1">IF(H203='Sectors (Taj)'!H281,1,wrong)</f>
        <v>1</v>
      </c>
    </row>
    <row r="204" spans="1:21" ht="18.75">
      <c r="A204" s="315"/>
      <c r="B204" s="356" t="e">
        <f>#REF!</f>
        <v>#REF!</v>
      </c>
      <c r="C204" s="369" t="str">
        <f>A195</f>
        <v>выберите сектор</v>
      </c>
      <c r="D204" s="852"/>
      <c r="E204" s="259"/>
      <c r="F204" s="260"/>
      <c r="G204" s="25" t="e">
        <f t="shared" ref="G204:L204" si="55">G203+G199</f>
        <v>#REF!</v>
      </c>
      <c r="H204" s="25">
        <f t="shared" si="55"/>
        <v>0</v>
      </c>
      <c r="I204" s="25">
        <f t="shared" si="55"/>
        <v>0</v>
      </c>
      <c r="J204" s="25">
        <f t="shared" si="55"/>
        <v>0</v>
      </c>
      <c r="K204" s="25">
        <f t="shared" si="55"/>
        <v>0</v>
      </c>
      <c r="L204" s="25">
        <f t="shared" si="55"/>
        <v>0</v>
      </c>
      <c r="M204" s="319"/>
      <c r="N204" s="193"/>
      <c r="O204" s="193" t="e">
        <f t="shared" si="53"/>
        <v>#REF!</v>
      </c>
      <c r="U204" s="5">
        <f ca="1">IF(H204='Sectors (Taj)'!H282,1,wrong)</f>
        <v>1</v>
      </c>
    </row>
    <row r="205" spans="1:21">
      <c r="A205" s="316"/>
      <c r="B205" s="147"/>
      <c r="C205" s="147"/>
      <c r="D205" s="147"/>
      <c r="E205" s="225"/>
      <c r="F205" s="184"/>
      <c r="G205" s="149"/>
      <c r="H205" s="149"/>
      <c r="I205" s="149"/>
      <c r="J205" s="149"/>
      <c r="K205" s="149"/>
      <c r="L205" s="149"/>
      <c r="M205" s="317"/>
      <c r="N205" s="193"/>
      <c r="O205" s="193" t="e">
        <f t="shared" si="53"/>
        <v>#REF!</v>
      </c>
      <c r="U205" s="5">
        <f ca="1">IF(H205='Sectors (Taj)'!H283,1,wrong)</f>
        <v>1</v>
      </c>
    </row>
    <row r="206" spans="1:21" ht="18.75">
      <c r="A206" s="1787" t="s">
        <v>284</v>
      </c>
      <c r="B206" s="1644"/>
      <c r="C206" s="1645"/>
      <c r="D206" s="848"/>
      <c r="E206" s="185"/>
      <c r="F206" s="185"/>
      <c r="G206" s="186" t="e">
        <f t="shared" ref="G206:L206" si="56">G215</f>
        <v>#REF!</v>
      </c>
      <c r="H206" s="186">
        <f t="shared" si="56"/>
        <v>0</v>
      </c>
      <c r="I206" s="186">
        <f t="shared" si="56"/>
        <v>0</v>
      </c>
      <c r="J206" s="186">
        <f t="shared" si="56"/>
        <v>0</v>
      </c>
      <c r="K206" s="186">
        <f t="shared" si="56"/>
        <v>0</v>
      </c>
      <c r="L206" s="186">
        <f t="shared" si="56"/>
        <v>0</v>
      </c>
      <c r="M206" s="318"/>
      <c r="N206" s="193"/>
      <c r="O206" s="193" t="e">
        <f t="shared" si="53"/>
        <v>#REF!</v>
      </c>
      <c r="U206" s="5">
        <f ca="1">IF(H206='Sectors (Taj)'!H284,1,wrong)</f>
        <v>1</v>
      </c>
    </row>
    <row r="207" spans="1:21" ht="18.75">
      <c r="A207" s="1839" t="e">
        <f>#REF!</f>
        <v>#REF!</v>
      </c>
      <c r="B207" s="1646"/>
      <c r="C207" s="1840"/>
      <c r="D207" s="197"/>
      <c r="E207" s="192"/>
      <c r="F207" s="192"/>
      <c r="G207" s="192"/>
      <c r="H207" s="192"/>
      <c r="I207" s="192"/>
      <c r="J207" s="192"/>
      <c r="K207" s="192"/>
      <c r="L207" s="192"/>
      <c r="M207" s="200"/>
      <c r="N207" s="193"/>
      <c r="O207" s="193" t="e">
        <f t="shared" si="53"/>
        <v>#REF!</v>
      </c>
      <c r="U207" s="5">
        <f ca="1">IF(H207='Sectors (Taj)'!H285,1,wrong)</f>
        <v>1</v>
      </c>
    </row>
    <row r="208" spans="1:21" ht="30">
      <c r="A208" s="116"/>
      <c r="B208" s="117" t="s">
        <v>280</v>
      </c>
      <c r="C208" s="366" t="s">
        <v>281</v>
      </c>
      <c r="D208" s="14" t="s">
        <v>283</v>
      </c>
      <c r="E208" s="118"/>
      <c r="F208" s="74" t="s">
        <v>282</v>
      </c>
      <c r="G208" s="30" t="e">
        <f>E208*VLOOKUP(F208,#REF!,4,FALSE)</f>
        <v>#REF!</v>
      </c>
      <c r="H208" s="66"/>
      <c r="I208" s="37"/>
      <c r="J208" s="37"/>
      <c r="K208" s="66"/>
      <c r="L208" s="66"/>
      <c r="M208" s="42" t="s">
        <v>285</v>
      </c>
      <c r="N208" s="193" t="s">
        <v>284</v>
      </c>
      <c r="O208" s="193" t="e">
        <f t="shared" si="53"/>
        <v>#REF!</v>
      </c>
      <c r="U208" s="5">
        <f ca="1">IF(H208='Sectors (Taj)'!H286,1,wrong)</f>
        <v>1</v>
      </c>
    </row>
    <row r="209" spans="1:21">
      <c r="A209" s="253"/>
      <c r="B209" s="14"/>
      <c r="C209" s="14"/>
      <c r="D209" s="14"/>
      <c r="E209" s="14"/>
      <c r="F209" s="14"/>
      <c r="G209" s="14"/>
      <c r="H209" s="14"/>
      <c r="I209" s="14"/>
      <c r="J209" s="14"/>
      <c r="K209" s="14"/>
      <c r="L209" s="14"/>
      <c r="M209" s="193"/>
      <c r="N209" s="193"/>
      <c r="O209" s="193" t="e">
        <f t="shared" si="53"/>
        <v>#REF!</v>
      </c>
      <c r="U209" s="5">
        <f ca="1">IF(H209='Sectors (Taj)'!H287,1,wrong)</f>
        <v>1</v>
      </c>
    </row>
    <row r="210" spans="1:21">
      <c r="A210" s="1813" t="e">
        <f>#REF!</f>
        <v>#REF!</v>
      </c>
      <c r="B210" s="1814"/>
      <c r="C210" s="1815"/>
      <c r="D210" s="20"/>
      <c r="E210" s="15"/>
      <c r="F210" s="34"/>
      <c r="G210" s="21" t="e">
        <f t="shared" ref="G210:L210" si="57">SUM(G208:G209)</f>
        <v>#REF!</v>
      </c>
      <c r="H210" s="21">
        <f t="shared" si="57"/>
        <v>0</v>
      </c>
      <c r="I210" s="21">
        <f t="shared" si="57"/>
        <v>0</v>
      </c>
      <c r="J210" s="21">
        <f t="shared" si="57"/>
        <v>0</v>
      </c>
      <c r="K210" s="21">
        <f t="shared" si="57"/>
        <v>0</v>
      </c>
      <c r="L210" s="21">
        <f t="shared" si="57"/>
        <v>0</v>
      </c>
      <c r="M210" s="193"/>
      <c r="N210" s="193"/>
      <c r="O210" s="193" t="e">
        <f t="shared" si="53"/>
        <v>#REF!</v>
      </c>
      <c r="U210" s="5">
        <f ca="1">IF(H210='Sectors (Taj)'!H288,1,wrong)</f>
        <v>1</v>
      </c>
    </row>
    <row r="211" spans="1:21">
      <c r="A211" s="1816" t="e">
        <f>#REF!</f>
        <v>#REF!</v>
      </c>
      <c r="B211" s="1662"/>
      <c r="C211" s="1663"/>
      <c r="D211" s="20"/>
      <c r="E211" s="15"/>
      <c r="F211" s="34"/>
      <c r="G211" s="21"/>
      <c r="H211" s="15"/>
      <c r="I211" s="15"/>
      <c r="J211" s="15"/>
      <c r="K211" s="15"/>
      <c r="L211" s="15"/>
      <c r="M211" s="193"/>
      <c r="N211" s="193"/>
      <c r="O211" s="193" t="e">
        <f t="shared" si="53"/>
        <v>#REF!</v>
      </c>
      <c r="U211" s="5">
        <f ca="1">IF(H211='Sectors (Taj)'!H289,1,wrong)</f>
        <v>1</v>
      </c>
    </row>
    <row r="212" spans="1:21" ht="30">
      <c r="A212" s="249"/>
      <c r="B212" s="33"/>
      <c r="C212" s="33"/>
      <c r="D212" s="14" t="s">
        <v>283</v>
      </c>
      <c r="E212" s="15"/>
      <c r="F212" s="74" t="s">
        <v>282</v>
      </c>
      <c r="G212" s="21"/>
      <c r="H212" s="15"/>
      <c r="I212" s="15"/>
      <c r="J212" s="15"/>
      <c r="K212" s="15"/>
      <c r="L212" s="15"/>
      <c r="M212" s="193" t="s">
        <v>285</v>
      </c>
      <c r="N212" s="193" t="s">
        <v>284</v>
      </c>
      <c r="O212" s="193" t="e">
        <f t="shared" si="53"/>
        <v>#REF!</v>
      </c>
      <c r="U212" s="5">
        <f ca="1">IF(H212='Sectors (Taj)'!H290,1,wrong)</f>
        <v>1</v>
      </c>
    </row>
    <row r="213" spans="1:21">
      <c r="A213" s="304"/>
      <c r="B213" s="160"/>
      <c r="C213" s="367"/>
      <c r="D213" s="29"/>
      <c r="E213" s="30"/>
      <c r="F213" s="27"/>
      <c r="G213" s="37"/>
      <c r="H213" s="30"/>
      <c r="I213" s="30"/>
      <c r="J213" s="30"/>
      <c r="K213" s="30"/>
      <c r="L213" s="30"/>
      <c r="M213" s="193"/>
      <c r="N213" s="193"/>
      <c r="O213" s="193" t="e">
        <f t="shared" si="53"/>
        <v>#REF!</v>
      </c>
      <c r="U213" s="5">
        <f ca="1">IF(H213='Sectors (Taj)'!H291,1,wrong)</f>
        <v>1</v>
      </c>
    </row>
    <row r="214" spans="1:21">
      <c r="A214" s="1831" t="e">
        <f>#REF!</f>
        <v>#REF!</v>
      </c>
      <c r="B214" s="1832"/>
      <c r="C214" s="1833"/>
      <c r="D214" s="35"/>
      <c r="E214" s="30"/>
      <c r="F214" s="36"/>
      <c r="G214" s="37">
        <f t="shared" ref="G214:L214" si="58">SUM(G212:G213)</f>
        <v>0</v>
      </c>
      <c r="H214" s="37">
        <f t="shared" si="58"/>
        <v>0</v>
      </c>
      <c r="I214" s="37">
        <f t="shared" si="58"/>
        <v>0</v>
      </c>
      <c r="J214" s="37">
        <f t="shared" si="58"/>
        <v>0</v>
      </c>
      <c r="K214" s="37">
        <f t="shared" si="58"/>
        <v>0</v>
      </c>
      <c r="L214" s="37">
        <f t="shared" si="58"/>
        <v>0</v>
      </c>
      <c r="M214" s="193"/>
      <c r="N214" s="193"/>
      <c r="O214" s="193" t="e">
        <f t="shared" si="53"/>
        <v>#REF!</v>
      </c>
      <c r="U214" s="5">
        <f ca="1">IF(H214='Sectors (Taj)'!H292,1,wrong)</f>
        <v>1</v>
      </c>
    </row>
    <row r="215" spans="1:21" ht="19.5" thickBot="1">
      <c r="A215" s="374"/>
      <c r="B215" s="385" t="e">
        <f>#REF!</f>
        <v>#REF!</v>
      </c>
      <c r="C215" s="375" t="str">
        <f>A206</f>
        <v>выберите сектор</v>
      </c>
      <c r="D215" s="853"/>
      <c r="E215" s="376"/>
      <c r="F215" s="377"/>
      <c r="G215" s="378" t="e">
        <f t="shared" ref="G215:L215" si="59">G214+G210</f>
        <v>#REF!</v>
      </c>
      <c r="H215" s="378">
        <f t="shared" si="59"/>
        <v>0</v>
      </c>
      <c r="I215" s="378">
        <f t="shared" si="59"/>
        <v>0</v>
      </c>
      <c r="J215" s="378">
        <f t="shared" si="59"/>
        <v>0</v>
      </c>
      <c r="K215" s="378">
        <f t="shared" si="59"/>
        <v>0</v>
      </c>
      <c r="L215" s="378">
        <f t="shared" si="59"/>
        <v>0</v>
      </c>
      <c r="M215" s="379"/>
      <c r="N215" s="193"/>
      <c r="O215" s="193" t="e">
        <f t="shared" si="53"/>
        <v>#REF!</v>
      </c>
      <c r="U215" s="5">
        <f ca="1">IF(H215='Sectors (Taj)'!H293,1,wrong)</f>
        <v>1</v>
      </c>
    </row>
    <row r="216" spans="1:21" ht="15.75" thickBot="1">
      <c r="A216" s="111"/>
      <c r="B216" s="39"/>
      <c r="C216" s="391"/>
      <c r="D216" s="40"/>
      <c r="E216" s="39"/>
      <c r="F216" s="74"/>
      <c r="G216" s="30"/>
      <c r="H216" s="75"/>
      <c r="I216" s="30"/>
      <c r="J216" s="30"/>
      <c r="K216" s="75"/>
      <c r="L216" s="30"/>
      <c r="M216" s="42"/>
      <c r="N216" s="193"/>
      <c r="O216" s="193" t="e">
        <f t="shared" si="53"/>
        <v>#REF!</v>
      </c>
      <c r="U216" s="5">
        <f ca="1">IF(H216='Sectors (Taj)'!H294,1,wrong)</f>
        <v>1</v>
      </c>
    </row>
    <row r="217" spans="1:21" ht="22.5">
      <c r="A217" s="1843" t="s">
        <v>236</v>
      </c>
      <c r="B217" s="1844"/>
      <c r="C217" s="1845"/>
      <c r="D217" s="392"/>
      <c r="E217" s="393"/>
      <c r="F217" s="394"/>
      <c r="G217" s="395" t="e">
        <f t="shared" ref="G217:L217" ca="1" si="60">SUMIF($O9:$O216,$O$23,G9:G206)</f>
        <v>#REF!</v>
      </c>
      <c r="H217" s="354">
        <f t="shared" ca="1" si="60"/>
        <v>2633.1477850300007</v>
      </c>
      <c r="I217" s="395" t="e">
        <f t="shared" ca="1" si="60"/>
        <v>#REF!</v>
      </c>
      <c r="J217" s="395">
        <f t="shared" ca="1" si="60"/>
        <v>707.48879999999997</v>
      </c>
      <c r="K217" s="395">
        <f t="shared" ca="1" si="60"/>
        <v>568.90283199999999</v>
      </c>
      <c r="L217" s="395">
        <f t="shared" ca="1" si="60"/>
        <v>498.60599999999999</v>
      </c>
      <c r="M217" s="396"/>
      <c r="N217" s="22"/>
      <c r="O217" s="193"/>
      <c r="T217" s="17"/>
      <c r="U217" s="5" t="e">
        <f ca="1">IF(H217='Sectors (Taj)'!H295,1,wrong)</f>
        <v>#NAME?</v>
      </c>
    </row>
    <row r="218" spans="1:21" ht="19.5" thickBot="1">
      <c r="A218" s="1841" t="e">
        <f>#REF!</f>
        <v>#REF!</v>
      </c>
      <c r="B218" s="1842"/>
      <c r="C218" s="1842"/>
      <c r="D218" s="397"/>
      <c r="E218" s="398"/>
      <c r="F218" s="399"/>
      <c r="G218" s="849"/>
      <c r="H218" s="400"/>
      <c r="I218" s="823" t="e">
        <f ca="1">I217/I228*100</f>
        <v>#REF!</v>
      </c>
      <c r="J218" s="823" t="e">
        <f ca="1">J217/J228*100</f>
        <v>#REF!</v>
      </c>
      <c r="K218" s="823" t="e">
        <f ca="1">K217/K228*100</f>
        <v>#REF!</v>
      </c>
      <c r="L218" s="823" t="e">
        <f ca="1">L217/L228*100</f>
        <v>#REF!</v>
      </c>
      <c r="M218" s="401"/>
      <c r="N218" s="179"/>
      <c r="O218" s="193"/>
      <c r="U218" s="5">
        <f ca="1">IF(H218='Sectors (Taj)'!H296,1,wrong)</f>
        <v>1</v>
      </c>
    </row>
    <row r="219" spans="1:21" ht="19.5">
      <c r="A219" s="359"/>
      <c r="B219" s="1790" t="s">
        <v>408</v>
      </c>
      <c r="C219" s="1790"/>
      <c r="D219" s="850"/>
      <c r="E219" s="360"/>
      <c r="F219" s="361"/>
      <c r="G219" s="362"/>
      <c r="H219" s="363"/>
      <c r="I219" s="364"/>
      <c r="J219" s="364"/>
      <c r="K219" s="364"/>
      <c r="L219" s="364"/>
      <c r="M219" s="360"/>
      <c r="N219" s="192"/>
      <c r="O219" s="4"/>
    </row>
    <row r="220" spans="1:21" ht="18.75">
      <c r="A220" s="1795" t="s">
        <v>622</v>
      </c>
      <c r="B220" s="1795"/>
      <c r="C220" s="1795"/>
      <c r="D220" s="850"/>
      <c r="E220" s="360"/>
      <c r="F220" s="361"/>
      <c r="G220" s="362"/>
      <c r="H220" s="363"/>
      <c r="I220" s="364"/>
      <c r="J220" s="818">
        <v>2186.2919999999999</v>
      </c>
      <c r="K220" s="818">
        <v>2230.2910000000002</v>
      </c>
      <c r="L220" s="818">
        <v>2259.5610000000001</v>
      </c>
      <c r="M220" s="360"/>
      <c r="N220" s="192"/>
      <c r="O220" s="4"/>
    </row>
    <row r="221" spans="1:21" ht="18.75">
      <c r="A221" s="1795" t="s">
        <v>625</v>
      </c>
      <c r="B221" s="1795"/>
      <c r="C221" s="1795"/>
      <c r="D221" s="850"/>
      <c r="E221" s="360"/>
      <c r="F221" s="361"/>
      <c r="G221" s="362"/>
      <c r="H221" s="363"/>
      <c r="I221" s="364"/>
      <c r="J221" s="815" t="e">
        <f>J220/J224</f>
        <v>#REF!</v>
      </c>
      <c r="K221" s="815" t="e">
        <f>K220/K224</f>
        <v>#REF!</v>
      </c>
      <c r="L221" s="815" t="e">
        <f>L220/L224</f>
        <v>#REF!</v>
      </c>
      <c r="M221" s="360"/>
      <c r="N221" s="192"/>
      <c r="O221" s="4"/>
    </row>
    <row r="222" spans="1:21" ht="19.5">
      <c r="A222" s="359"/>
      <c r="B222" s="3" t="s">
        <v>409</v>
      </c>
      <c r="C222" s="3"/>
      <c r="D222" s="365"/>
      <c r="E222" s="360"/>
      <c r="F222" s="361"/>
      <c r="G222" s="362"/>
      <c r="H222" s="363"/>
      <c r="I222" s="364"/>
      <c r="J222" s="364"/>
      <c r="K222" s="364"/>
      <c r="L222" s="364"/>
      <c r="M222" s="360"/>
      <c r="N222" s="192"/>
      <c r="O222" s="4"/>
    </row>
    <row r="223" spans="1:21" ht="19.5">
      <c r="A223" s="359"/>
      <c r="B223" s="1635" t="s">
        <v>410</v>
      </c>
      <c r="C223" s="1635"/>
      <c r="D223" s="1635"/>
      <c r="E223" s="360"/>
      <c r="F223" s="361"/>
      <c r="G223" s="1796" t="s">
        <v>239</v>
      </c>
      <c r="H223" s="1796"/>
      <c r="I223" s="816" t="e">
        <f>#REF!</f>
        <v>#REF!</v>
      </c>
      <c r="J223" s="816" t="e">
        <f>#REF!</f>
        <v>#REF!</v>
      </c>
      <c r="K223" s="816" t="e">
        <f>#REF!</f>
        <v>#REF!</v>
      </c>
      <c r="L223" s="816" t="e">
        <f>#REF!</f>
        <v>#REF!</v>
      </c>
      <c r="M223" s="360"/>
      <c r="N223" s="192"/>
      <c r="O223" s="4"/>
    </row>
    <row r="224" spans="1:21" ht="19.5">
      <c r="A224" s="359"/>
      <c r="B224" s="1635" t="s">
        <v>411</v>
      </c>
      <c r="C224" s="1635"/>
      <c r="D224" s="1635"/>
      <c r="E224" s="360"/>
      <c r="F224" s="361"/>
      <c r="G224" s="1796" t="s">
        <v>626</v>
      </c>
      <c r="H224" s="1796"/>
      <c r="I224" s="816" t="e">
        <f>#REF!</f>
        <v>#REF!</v>
      </c>
      <c r="J224" s="816" t="e">
        <f>#REF!</f>
        <v>#REF!</v>
      </c>
      <c r="K224" s="816" t="e">
        <f>#REF!</f>
        <v>#REF!</v>
      </c>
      <c r="L224" s="816" t="e">
        <f>#REF!</f>
        <v>#REF!</v>
      </c>
      <c r="M224" s="360"/>
      <c r="N224" s="192"/>
      <c r="O224" s="4"/>
    </row>
    <row r="225" spans="1:15" ht="19.5">
      <c r="A225" s="359"/>
      <c r="B225" s="1635" t="s">
        <v>412</v>
      </c>
      <c r="C225" s="1635"/>
      <c r="D225" s="1635"/>
      <c r="E225" s="360"/>
      <c r="F225" s="361"/>
      <c r="G225" s="1796" t="s">
        <v>241</v>
      </c>
      <c r="H225" s="1796"/>
      <c r="I225" s="817" t="e">
        <f>#REF!</f>
        <v>#REF!</v>
      </c>
      <c r="J225" s="817" t="e">
        <f>#REF!</f>
        <v>#REF!</v>
      </c>
      <c r="K225" s="817" t="e">
        <f>#REF!</f>
        <v>#REF!</v>
      </c>
      <c r="L225" s="817" t="e">
        <f>#REF!</f>
        <v>#REF!</v>
      </c>
      <c r="M225" s="360"/>
      <c r="N225" s="192"/>
      <c r="O225" s="4"/>
    </row>
    <row r="226" spans="1:15" ht="19.5">
      <c r="A226" s="359"/>
      <c r="B226" s="1635" t="s">
        <v>413</v>
      </c>
      <c r="C226" s="1635"/>
      <c r="D226" s="1635"/>
      <c r="E226" s="360"/>
      <c r="F226" s="361"/>
      <c r="G226" s="362"/>
      <c r="H226" s="363"/>
      <c r="I226" s="364"/>
      <c r="J226" s="364"/>
      <c r="K226" s="364"/>
      <c r="L226" s="364"/>
      <c r="M226" s="360"/>
      <c r="N226" s="192"/>
      <c r="O226" s="4"/>
    </row>
    <row r="227" spans="1:15" ht="20.25" thickBot="1">
      <c r="A227" s="359"/>
      <c r="B227" s="1635" t="s">
        <v>414</v>
      </c>
      <c r="C227" s="1635"/>
      <c r="D227" s="1635"/>
      <c r="E227" s="360"/>
      <c r="F227" s="361"/>
      <c r="G227" s="362"/>
      <c r="H227" s="363"/>
      <c r="I227" s="364"/>
      <c r="J227" s="364"/>
      <c r="K227" s="364"/>
      <c r="L227" s="364"/>
      <c r="M227" s="360"/>
      <c r="N227" s="192"/>
      <c r="O227" s="4"/>
    </row>
    <row r="228" spans="1:15" ht="15.75">
      <c r="A228" s="129" t="s">
        <v>237</v>
      </c>
      <c r="B228" s="132"/>
      <c r="C228" s="298"/>
      <c r="D228" s="131"/>
      <c r="E228" s="132"/>
      <c r="F228" s="132"/>
      <c r="G228" s="133"/>
      <c r="H228" s="133"/>
      <c r="I228" s="134" t="e">
        <f>I223/I224</f>
        <v>#REF!</v>
      </c>
      <c r="J228" s="134" t="e">
        <f>J223/J224</f>
        <v>#REF!</v>
      </c>
      <c r="K228" s="134" t="e">
        <f>K223/K224</f>
        <v>#REF!</v>
      </c>
      <c r="L228" s="134" t="e">
        <f>L223/L224</f>
        <v>#REF!</v>
      </c>
      <c r="M228" s="135"/>
      <c r="N228" s="135"/>
      <c r="O228" s="3"/>
    </row>
    <row r="229" spans="1:15">
      <c r="A229" s="3"/>
      <c r="B229" s="224"/>
      <c r="C229" s="287"/>
      <c r="D229" s="4"/>
      <c r="E229" s="224"/>
      <c r="F229" s="224"/>
      <c r="G229" s="224"/>
      <c r="H229" s="224"/>
      <c r="I229" s="224"/>
      <c r="J229" s="224"/>
      <c r="K229" s="224"/>
      <c r="L229" s="224"/>
      <c r="M229" s="3"/>
      <c r="N229" s="3"/>
      <c r="O229" s="3"/>
    </row>
    <row r="230" spans="1:15">
      <c r="A230" s="3"/>
      <c r="B230" s="224" t="s">
        <v>238</v>
      </c>
      <c r="C230" s="287"/>
      <c r="D230" s="4"/>
      <c r="E230" s="224"/>
      <c r="F230" s="224"/>
      <c r="G230" s="1617" t="s">
        <v>239</v>
      </c>
      <c r="H230" s="1617"/>
      <c r="I230" s="136">
        <f>'[1]by creditors'!$I$119</f>
        <v>30180</v>
      </c>
      <c r="J230" s="136">
        <f>'[1]by creditors'!$J$119</f>
        <v>35430</v>
      </c>
      <c r="K230" s="136">
        <f>'[1]by creditors'!$K$119</f>
        <v>42160</v>
      </c>
      <c r="L230" s="136">
        <f>'[1]by creditors'!$L$119</f>
        <v>50670</v>
      </c>
      <c r="M230" s="3"/>
      <c r="N230" s="3"/>
      <c r="O230" s="3"/>
    </row>
    <row r="231" spans="1:15" ht="30">
      <c r="A231" s="3"/>
      <c r="B231" s="224"/>
      <c r="C231" s="287" t="s">
        <v>240</v>
      </c>
      <c r="D231" s="4"/>
      <c r="E231" s="224"/>
      <c r="F231" s="224"/>
      <c r="G231" s="1617" t="s">
        <v>241</v>
      </c>
      <c r="H231" s="1617"/>
      <c r="I231" s="137">
        <f>'[1]by creditors'!$I$120</f>
        <v>4.8</v>
      </c>
      <c r="J231" s="137">
        <v>5</v>
      </c>
      <c r="K231" s="137">
        <f>'[1]by creditors'!$K$120</f>
        <v>5.12</v>
      </c>
      <c r="L231" s="137">
        <f>'[1]by creditors'!$L$120</f>
        <v>5.26</v>
      </c>
      <c r="M231" s="3"/>
      <c r="N231" s="3">
        <v>595.22418544831532</v>
      </c>
      <c r="O231" s="3"/>
    </row>
    <row r="232" spans="1:15" ht="30">
      <c r="A232" s="3"/>
      <c r="B232" s="224"/>
      <c r="C232" s="287" t="s">
        <v>242</v>
      </c>
      <c r="D232" s="4"/>
      <c r="E232" s="224"/>
      <c r="F232" s="224"/>
      <c r="G232" s="222"/>
      <c r="H232" s="222"/>
      <c r="I232" s="137"/>
      <c r="J232" s="137"/>
      <c r="K232" s="137"/>
      <c r="L232" s="137"/>
      <c r="M232" s="3"/>
      <c r="N232" s="3"/>
      <c r="O232" s="3"/>
    </row>
    <row r="233" spans="1:15" ht="20.25">
      <c r="A233" s="3"/>
      <c r="B233" s="358" t="s">
        <v>243</v>
      </c>
      <c r="C233" s="370"/>
      <c r="D233" s="4"/>
      <c r="E233" s="224"/>
      <c r="F233" s="139"/>
      <c r="G233" s="140"/>
      <c r="H233" s="139"/>
      <c r="I233" s="141"/>
      <c r="J233" s="142"/>
      <c r="K233" s="140"/>
      <c r="L233" s="141"/>
      <c r="M233" s="3"/>
      <c r="N233" s="3"/>
      <c r="O233" s="3"/>
    </row>
    <row r="234" spans="1:15">
      <c r="A234" s="3"/>
      <c r="B234" s="358" t="s">
        <v>244</v>
      </c>
      <c r="C234" s="370"/>
      <c r="D234" s="4"/>
      <c r="E234" s="224"/>
      <c r="F234" s="139"/>
      <c r="G234" s="221" t="e">
        <f>#REF!+#REF!+#REF!+#REF!+#REF!+G127+G104+G74+G48+G36+G23</f>
        <v>#REF!</v>
      </c>
      <c r="H234" s="224"/>
      <c r="I234" s="139"/>
      <c r="J234" s="141"/>
      <c r="K234" s="141"/>
      <c r="L234" s="141"/>
      <c r="M234" s="3"/>
      <c r="N234" s="3"/>
      <c r="O234" s="3"/>
    </row>
    <row r="235" spans="1:15">
      <c r="A235" s="3"/>
      <c r="B235" s="358" t="s">
        <v>245</v>
      </c>
      <c r="C235" s="287"/>
      <c r="D235" s="4"/>
      <c r="E235" s="224"/>
      <c r="F235" s="224"/>
      <c r="G235" s="224"/>
      <c r="H235" s="224"/>
      <c r="I235" s="224"/>
      <c r="J235" s="224"/>
      <c r="K235" s="143"/>
      <c r="L235" s="224"/>
      <c r="M235" s="3"/>
      <c r="N235" s="3"/>
      <c r="O235" s="3"/>
    </row>
    <row r="236" spans="1:15">
      <c r="A236" s="3"/>
      <c r="B236" s="358" t="s">
        <v>246</v>
      </c>
      <c r="C236" s="287"/>
      <c r="D236" s="4"/>
      <c r="E236" s="224"/>
      <c r="F236" s="224"/>
      <c r="G236" s="224"/>
      <c r="H236" s="224"/>
      <c r="I236" s="224"/>
      <c r="J236" s="141"/>
      <c r="K236" s="224"/>
      <c r="L236" s="224"/>
      <c r="M236" s="3"/>
      <c r="N236" s="3"/>
      <c r="O236" s="3"/>
    </row>
    <row r="237" spans="1:15">
      <c r="A237" s="3"/>
      <c r="B237" s="358" t="s">
        <v>247</v>
      </c>
      <c r="C237" s="287"/>
      <c r="D237" s="4"/>
      <c r="E237" s="224"/>
      <c r="F237" s="224"/>
      <c r="G237" s="224"/>
      <c r="L237" s="224"/>
      <c r="M237" s="3"/>
      <c r="N237" s="3"/>
      <c r="O237" s="3"/>
    </row>
    <row r="238" spans="1:15">
      <c r="A238" s="3"/>
      <c r="B238" s="224" t="s">
        <v>248</v>
      </c>
      <c r="C238" s="287"/>
      <c r="D238" s="4"/>
      <c r="E238" s="224"/>
      <c r="F238" s="224"/>
      <c r="G238" s="224"/>
      <c r="H238" s="224"/>
      <c r="I238" s="224"/>
      <c r="J238" s="224"/>
      <c r="K238" s="224"/>
      <c r="L238" s="224"/>
      <c r="M238" s="3"/>
      <c r="N238" s="3"/>
      <c r="O238" s="3"/>
    </row>
    <row r="239" spans="1:15">
      <c r="B239" s="94" t="s">
        <v>249</v>
      </c>
      <c r="G239" s="94">
        <v>1345956</v>
      </c>
      <c r="J239" s="94">
        <v>151771</v>
      </c>
      <c r="K239" s="94">
        <v>144242</v>
      </c>
      <c r="L239" s="94">
        <v>113601</v>
      </c>
      <c r="O239" s="3"/>
    </row>
    <row r="240" spans="1:15">
      <c r="O240" s="3"/>
    </row>
    <row r="241" spans="4:15">
      <c r="D241" s="94"/>
      <c r="E241" s="224"/>
      <c r="F241" s="5"/>
      <c r="G241" s="5"/>
      <c r="H241" s="5"/>
      <c r="I241" s="224"/>
      <c r="O241" s="224"/>
    </row>
    <row r="242" spans="4:15">
      <c r="D242" s="94"/>
      <c r="F242" s="5"/>
      <c r="G242" s="5"/>
      <c r="H242" s="224"/>
      <c r="I242" s="224"/>
      <c r="L242" s="5"/>
      <c r="N242" s="224"/>
      <c r="O242" s="224"/>
    </row>
    <row r="243" spans="4:15">
      <c r="D243" s="94"/>
      <c r="F243" s="5"/>
      <c r="G243" s="5"/>
      <c r="H243" s="224"/>
      <c r="I243" s="224"/>
      <c r="L243" s="5"/>
      <c r="N243" s="224"/>
      <c r="O243" s="224"/>
    </row>
    <row r="244" spans="4:15">
      <c r="D244" s="94"/>
      <c r="F244" s="5"/>
      <c r="G244" s="5"/>
      <c r="H244" s="224"/>
      <c r="I244" s="224"/>
      <c r="L244" s="5"/>
      <c r="N244" s="224"/>
      <c r="O244" s="224"/>
    </row>
    <row r="245" spans="4:15">
      <c r="D245" s="94"/>
      <c r="F245" s="5"/>
      <c r="G245" s="5"/>
      <c r="H245" s="224"/>
      <c r="I245" s="224"/>
      <c r="L245" s="5"/>
      <c r="N245" s="224"/>
      <c r="O245" s="224"/>
    </row>
    <row r="246" spans="4:15">
      <c r="D246" s="94"/>
      <c r="F246" s="5"/>
      <c r="G246" s="5"/>
      <c r="H246" s="224"/>
      <c r="I246" s="224"/>
      <c r="L246" s="5"/>
      <c r="N246" s="224"/>
      <c r="O246" s="224"/>
    </row>
    <row r="247" spans="4:15">
      <c r="D247" s="94"/>
      <c r="F247" s="5"/>
      <c r="G247" s="5"/>
      <c r="H247" s="224"/>
      <c r="I247" s="224"/>
      <c r="L247" s="5"/>
      <c r="N247" s="224"/>
      <c r="O247" s="224"/>
    </row>
    <row r="248" spans="4:15">
      <c r="D248" s="94"/>
      <c r="F248" s="5"/>
      <c r="G248" s="5"/>
      <c r="H248" s="224"/>
      <c r="I248" s="224"/>
      <c r="L248" s="5"/>
      <c r="N248" s="224"/>
      <c r="O248" s="224"/>
    </row>
    <row r="249" spans="4:15">
      <c r="D249" s="94"/>
      <c r="F249" s="5"/>
      <c r="G249" s="5"/>
      <c r="H249" s="224"/>
      <c r="I249" s="224"/>
      <c r="L249" s="5"/>
      <c r="N249" s="224"/>
      <c r="O249" s="224"/>
    </row>
    <row r="250" spans="4:15">
      <c r="D250" s="94"/>
      <c r="F250" s="5"/>
      <c r="G250" s="5"/>
      <c r="H250" s="224"/>
      <c r="I250" s="224"/>
      <c r="L250" s="5"/>
      <c r="N250" s="224"/>
      <c r="O250" s="224"/>
    </row>
    <row r="251" spans="4:15">
      <c r="D251" s="94"/>
      <c r="F251" s="5"/>
      <c r="G251" s="5"/>
      <c r="H251" s="224"/>
      <c r="I251" s="224"/>
      <c r="L251" s="5"/>
      <c r="N251" s="224"/>
      <c r="O251" s="224"/>
    </row>
    <row r="252" spans="4:15">
      <c r="D252" s="94"/>
      <c r="E252" s="224"/>
      <c r="F252" s="5"/>
      <c r="G252" s="5"/>
      <c r="H252" s="5"/>
      <c r="I252" s="224"/>
      <c r="O252" s="224"/>
    </row>
    <row r="253" spans="4:15">
      <c r="D253" s="94"/>
      <c r="E253" s="224"/>
      <c r="F253" s="5"/>
      <c r="G253" s="5"/>
      <c r="H253" s="5"/>
      <c r="I253" s="224"/>
      <c r="O253" s="224"/>
    </row>
    <row r="254" spans="4:15">
      <c r="D254" s="94"/>
      <c r="E254" s="224"/>
      <c r="F254" s="5"/>
      <c r="G254" s="5"/>
      <c r="H254" s="5"/>
      <c r="I254" s="224"/>
      <c r="O254" s="224"/>
    </row>
    <row r="255" spans="4:15">
      <c r="D255" s="94"/>
      <c r="E255" s="224"/>
      <c r="F255" s="5"/>
      <c r="G255" s="5"/>
      <c r="H255" s="5"/>
      <c r="I255" s="224"/>
      <c r="O255" s="224"/>
    </row>
    <row r="256" spans="4:15">
      <c r="D256" s="94"/>
      <c r="E256" s="224"/>
      <c r="F256" s="5"/>
      <c r="G256" s="5"/>
      <c r="H256" s="5"/>
      <c r="I256" s="224"/>
      <c r="O256" s="224"/>
    </row>
    <row r="257" spans="4:15">
      <c r="D257" s="94"/>
      <c r="E257" s="224"/>
      <c r="F257" s="5"/>
      <c r="G257" s="5"/>
      <c r="H257" s="5"/>
      <c r="I257" s="224"/>
      <c r="O257" s="224"/>
    </row>
    <row r="258" spans="4:15">
      <c r="D258" s="94"/>
      <c r="E258" s="224"/>
      <c r="F258" s="5"/>
      <c r="G258" s="5"/>
      <c r="H258" s="5"/>
      <c r="I258" s="224"/>
      <c r="O258" s="224"/>
    </row>
    <row r="259" spans="4:15">
      <c r="D259" s="94"/>
      <c r="E259" s="224"/>
      <c r="F259" s="5"/>
      <c r="G259" s="5"/>
      <c r="H259" s="5"/>
      <c r="I259" s="224"/>
      <c r="O259" s="224"/>
    </row>
    <row r="260" spans="4:15">
      <c r="D260" s="94"/>
      <c r="E260" s="224"/>
      <c r="F260" s="5"/>
      <c r="G260" s="5"/>
      <c r="H260" s="5"/>
      <c r="I260" s="224"/>
      <c r="O260" s="224"/>
    </row>
    <row r="261" spans="4:15">
      <c r="D261" s="94"/>
      <c r="E261" s="224"/>
      <c r="F261" s="5"/>
      <c r="G261" s="5"/>
      <c r="H261" s="5"/>
      <c r="I261" s="224"/>
      <c r="O261" s="224"/>
    </row>
    <row r="262" spans="4:15">
      <c r="D262" s="94"/>
      <c r="E262" s="224"/>
      <c r="F262" s="5"/>
      <c r="G262" s="5"/>
      <c r="H262" s="5"/>
      <c r="I262" s="224"/>
      <c r="O262" s="224"/>
    </row>
    <row r="263" spans="4:15">
      <c r="D263" s="94"/>
      <c r="E263" s="224"/>
      <c r="F263" s="5"/>
      <c r="G263" s="5"/>
      <c r="H263" s="5"/>
      <c r="I263" s="224"/>
      <c r="O263" s="224"/>
    </row>
    <row r="264" spans="4:15">
      <c r="D264" s="94"/>
      <c r="E264" s="224"/>
      <c r="F264" s="5"/>
      <c r="G264" s="5"/>
      <c r="H264" s="5"/>
      <c r="I264" s="224"/>
      <c r="O264" s="224"/>
    </row>
    <row r="265" spans="4:15">
      <c r="D265" s="94"/>
      <c r="E265" s="224"/>
      <c r="F265" s="5"/>
      <c r="G265" s="5"/>
      <c r="H265" s="5"/>
      <c r="I265" s="224"/>
      <c r="O265" s="224"/>
    </row>
    <row r="266" spans="4:15">
      <c r="D266" s="94"/>
      <c r="E266" s="224"/>
      <c r="F266" s="5"/>
      <c r="G266" s="5"/>
      <c r="H266" s="5"/>
      <c r="I266" s="224"/>
      <c r="O266" s="224"/>
    </row>
    <row r="267" spans="4:15">
      <c r="D267" s="94"/>
      <c r="E267" s="224"/>
      <c r="F267" s="5"/>
      <c r="G267" s="5"/>
      <c r="H267" s="5"/>
      <c r="I267" s="224"/>
      <c r="O267" s="224"/>
    </row>
    <row r="268" spans="4:15">
      <c r="O268" s="224"/>
    </row>
    <row r="269" spans="4:15">
      <c r="O269" s="224"/>
    </row>
    <row r="270" spans="4:15">
      <c r="O270" s="224"/>
    </row>
    <row r="271" spans="4:15">
      <c r="O271" s="224"/>
    </row>
    <row r="272" spans="4:15">
      <c r="O272" s="224"/>
    </row>
    <row r="273" spans="15:15">
      <c r="O273" s="224"/>
    </row>
    <row r="274" spans="15:15">
      <c r="O274" s="224"/>
    </row>
    <row r="275" spans="15:15">
      <c r="O275" s="224"/>
    </row>
    <row r="276" spans="15:15">
      <c r="O276" s="224"/>
    </row>
    <row r="277" spans="15:15">
      <c r="O277" s="224"/>
    </row>
    <row r="278" spans="15:15">
      <c r="O278" s="224"/>
    </row>
    <row r="279" spans="15:15">
      <c r="O279" s="224"/>
    </row>
    <row r="280" spans="15:15">
      <c r="O280" s="224"/>
    </row>
    <row r="281" spans="15:15">
      <c r="O281" s="224"/>
    </row>
    <row r="282" spans="15:15">
      <c r="O282" s="224"/>
    </row>
    <row r="283" spans="15:15">
      <c r="O283" s="224"/>
    </row>
    <row r="284" spans="15:15">
      <c r="O284" s="224"/>
    </row>
    <row r="285" spans="15:15">
      <c r="O285" s="224"/>
    </row>
    <row r="286" spans="15:15">
      <c r="O286" s="224"/>
    </row>
    <row r="287" spans="15:15">
      <c r="O287" s="224"/>
    </row>
    <row r="288" spans="15:15">
      <c r="O288" s="224"/>
    </row>
    <row r="289" spans="15:15">
      <c r="O289" s="224"/>
    </row>
    <row r="290" spans="15:15">
      <c r="O290" s="224"/>
    </row>
    <row r="291" spans="15:15">
      <c r="O291" s="224"/>
    </row>
    <row r="292" spans="15:15">
      <c r="O292" s="224"/>
    </row>
    <row r="293" spans="15:15">
      <c r="O293" s="224"/>
    </row>
    <row r="294" spans="15:15">
      <c r="O294" s="224"/>
    </row>
    <row r="295" spans="15:15">
      <c r="O295" s="224"/>
    </row>
    <row r="296" spans="15:15">
      <c r="O296" s="224"/>
    </row>
    <row r="297" spans="15:15">
      <c r="O297" s="224"/>
    </row>
    <row r="298" spans="15:15">
      <c r="O298" s="224"/>
    </row>
    <row r="299" spans="15:15">
      <c r="O299" s="224"/>
    </row>
    <row r="300" spans="15:15">
      <c r="O300" s="224"/>
    </row>
    <row r="301" spans="15:15">
      <c r="O301" s="224"/>
    </row>
    <row r="302" spans="15:15">
      <c r="O302" s="224"/>
    </row>
    <row r="303" spans="15:15">
      <c r="O303" s="224"/>
    </row>
    <row r="304" spans="15:15">
      <c r="O304" s="224"/>
    </row>
    <row r="305" spans="15:15">
      <c r="O305" s="224"/>
    </row>
    <row r="306" spans="15:15">
      <c r="O306" s="224"/>
    </row>
    <row r="307" spans="15:15">
      <c r="O307" s="224"/>
    </row>
    <row r="308" spans="15:15">
      <c r="O308" s="224"/>
    </row>
    <row r="309" spans="15:15">
      <c r="O309" s="224"/>
    </row>
    <row r="310" spans="15:15">
      <c r="O310" s="224"/>
    </row>
    <row r="311" spans="15:15">
      <c r="O311" s="224"/>
    </row>
    <row r="312" spans="15:15">
      <c r="O312" s="224"/>
    </row>
    <row r="313" spans="15:15">
      <c r="O313" s="224"/>
    </row>
    <row r="314" spans="15:15">
      <c r="O314" s="224"/>
    </row>
    <row r="315" spans="15:15">
      <c r="O315" s="224"/>
    </row>
    <row r="316" spans="15:15">
      <c r="O316" s="224"/>
    </row>
    <row r="317" spans="15:15">
      <c r="O317" s="224"/>
    </row>
    <row r="318" spans="15:15">
      <c r="O318" s="224"/>
    </row>
    <row r="319" spans="15:15">
      <c r="O319" s="224"/>
    </row>
    <row r="320" spans="15:15">
      <c r="O320" s="224"/>
    </row>
    <row r="321" spans="15:15">
      <c r="O321" s="224"/>
    </row>
    <row r="322" spans="15:15">
      <c r="O322" s="224"/>
    </row>
    <row r="323" spans="15:15">
      <c r="O323" s="224"/>
    </row>
    <row r="324" spans="15:15">
      <c r="O324" s="224"/>
    </row>
    <row r="325" spans="15:15">
      <c r="O325" s="224"/>
    </row>
    <row r="326" spans="15:15">
      <c r="O326" s="224"/>
    </row>
    <row r="327" spans="15:15">
      <c r="O327" s="224"/>
    </row>
    <row r="328" spans="15:15">
      <c r="O328" s="224"/>
    </row>
    <row r="329" spans="15:15">
      <c r="O329" s="224"/>
    </row>
    <row r="330" spans="15:15">
      <c r="O330" s="224"/>
    </row>
    <row r="331" spans="15:15">
      <c r="O331" s="224"/>
    </row>
    <row r="332" spans="15:15">
      <c r="O332" s="224"/>
    </row>
    <row r="333" spans="15:15">
      <c r="O333" s="224"/>
    </row>
    <row r="334" spans="15:15">
      <c r="O334" s="224"/>
    </row>
    <row r="335" spans="15:15">
      <c r="O335" s="224"/>
    </row>
    <row r="336" spans="15:15">
      <c r="O336" s="224"/>
    </row>
    <row r="337" spans="15:15">
      <c r="O337" s="224"/>
    </row>
    <row r="338" spans="15:15">
      <c r="O338" s="224"/>
    </row>
    <row r="339" spans="15:15">
      <c r="O339" s="224"/>
    </row>
    <row r="340" spans="15:15">
      <c r="O340" s="224"/>
    </row>
    <row r="341" spans="15:15">
      <c r="O341" s="224"/>
    </row>
    <row r="342" spans="15:15">
      <c r="O342" s="224"/>
    </row>
    <row r="343" spans="15:15">
      <c r="O343" s="224"/>
    </row>
    <row r="344" spans="15:15">
      <c r="O344" s="224"/>
    </row>
    <row r="345" spans="15:15">
      <c r="O345" s="224"/>
    </row>
    <row r="346" spans="15:15">
      <c r="O346" s="224"/>
    </row>
    <row r="347" spans="15:15">
      <c r="O347" s="224"/>
    </row>
    <row r="348" spans="15:15">
      <c r="O348" s="224"/>
    </row>
    <row r="349" spans="15:15">
      <c r="O349" s="224"/>
    </row>
    <row r="350" spans="15:15">
      <c r="O350" s="224"/>
    </row>
    <row r="351" spans="15:15">
      <c r="O351" s="224"/>
    </row>
    <row r="352" spans="15:15">
      <c r="O352" s="224"/>
    </row>
    <row r="353" spans="15:15">
      <c r="O353" s="224"/>
    </row>
    <row r="354" spans="15:15">
      <c r="O354" s="224"/>
    </row>
    <row r="355" spans="15:15">
      <c r="O355" s="224"/>
    </row>
    <row r="356" spans="15:15">
      <c r="O356" s="224"/>
    </row>
    <row r="357" spans="15:15">
      <c r="O357" s="224"/>
    </row>
    <row r="358" spans="15:15">
      <c r="O358" s="224"/>
    </row>
    <row r="359" spans="15:15">
      <c r="O359" s="224"/>
    </row>
    <row r="360" spans="15:15">
      <c r="O360" s="224"/>
    </row>
    <row r="361" spans="15:15">
      <c r="O361" s="224"/>
    </row>
    <row r="362" spans="15:15">
      <c r="O362" s="224"/>
    </row>
    <row r="363" spans="15:15">
      <c r="O363" s="224"/>
    </row>
    <row r="364" spans="15:15">
      <c r="O364" s="224"/>
    </row>
    <row r="365" spans="15:15">
      <c r="O365" s="224"/>
    </row>
    <row r="366" spans="15:15">
      <c r="O366" s="224"/>
    </row>
    <row r="367" spans="15:15">
      <c r="O367" s="224"/>
    </row>
    <row r="368" spans="15:15">
      <c r="O368" s="224"/>
    </row>
    <row r="369" spans="15:15">
      <c r="O369" s="224"/>
    </row>
    <row r="370" spans="15:15">
      <c r="O370" s="224"/>
    </row>
    <row r="371" spans="15:15">
      <c r="O371" s="224"/>
    </row>
    <row r="372" spans="15:15">
      <c r="O372" s="224"/>
    </row>
    <row r="373" spans="15:15">
      <c r="O373" s="224"/>
    </row>
    <row r="374" spans="15:15">
      <c r="O374" s="224"/>
    </row>
    <row r="375" spans="15:15">
      <c r="O375" s="224"/>
    </row>
    <row r="376" spans="15:15">
      <c r="O376" s="224"/>
    </row>
    <row r="377" spans="15:15">
      <c r="O377" s="224"/>
    </row>
    <row r="378" spans="15:15">
      <c r="O378" s="224"/>
    </row>
    <row r="379" spans="15:15">
      <c r="O379" s="224"/>
    </row>
    <row r="380" spans="15:15">
      <c r="O380" s="224"/>
    </row>
    <row r="381" spans="15:15">
      <c r="O381" s="224"/>
    </row>
    <row r="382" spans="15:15">
      <c r="O382" s="224"/>
    </row>
    <row r="383" spans="15:15">
      <c r="O383" s="224"/>
    </row>
    <row r="384" spans="15:15">
      <c r="O384" s="224"/>
    </row>
    <row r="385" spans="15:15">
      <c r="O385" s="224"/>
    </row>
    <row r="386" spans="15:15">
      <c r="O386" s="224"/>
    </row>
    <row r="387" spans="15:15">
      <c r="O387" s="224"/>
    </row>
    <row r="388" spans="15:15">
      <c r="O388" s="224"/>
    </row>
    <row r="389" spans="15:15">
      <c r="O389" s="224"/>
    </row>
    <row r="390" spans="15:15">
      <c r="O390" s="224"/>
    </row>
    <row r="391" spans="15:15">
      <c r="O391" s="224"/>
    </row>
    <row r="392" spans="15:15">
      <c r="O392" s="224"/>
    </row>
  </sheetData>
  <mergeCells count="106">
    <mergeCell ref="B225:D225"/>
    <mergeCell ref="G225:H225"/>
    <mergeCell ref="B226:D226"/>
    <mergeCell ref="B227:D227"/>
    <mergeCell ref="A214:C214"/>
    <mergeCell ref="A217:C217"/>
    <mergeCell ref="G230:H230"/>
    <mergeCell ref="G231:H231"/>
    <mergeCell ref="A220:C220"/>
    <mergeCell ref="A221:C221"/>
    <mergeCell ref="B223:D223"/>
    <mergeCell ref="G223:H223"/>
    <mergeCell ref="B224:D224"/>
    <mergeCell ref="G224:H224"/>
    <mergeCell ref="A218:C218"/>
    <mergeCell ref="B219:C219"/>
    <mergeCell ref="A196:C196"/>
    <mergeCell ref="A199:C199"/>
    <mergeCell ref="A200:C200"/>
    <mergeCell ref="A203:C203"/>
    <mergeCell ref="A206:C206"/>
    <mergeCell ref="A207:C207"/>
    <mergeCell ref="A210:C210"/>
    <mergeCell ref="A211:C211"/>
    <mergeCell ref="A181:C181"/>
    <mergeCell ref="A183:C183"/>
    <mergeCell ref="A184:C184"/>
    <mergeCell ref="A185:C185"/>
    <mergeCell ref="A188:C188"/>
    <mergeCell ref="A189:C189"/>
    <mergeCell ref="A162:C162"/>
    <mergeCell ref="A163:C163"/>
    <mergeCell ref="A166:C166"/>
    <mergeCell ref="A167:C167"/>
    <mergeCell ref="A192:C192"/>
    <mergeCell ref="A195:C195"/>
    <mergeCell ref="A173:C173"/>
    <mergeCell ref="A174:C174"/>
    <mergeCell ref="A177:C177"/>
    <mergeCell ref="A178:C178"/>
    <mergeCell ref="A144:C144"/>
    <mergeCell ref="A145:C145"/>
    <mergeCell ref="A170:C170"/>
    <mergeCell ref="A172:C172"/>
    <mergeCell ref="A151:C151"/>
    <mergeCell ref="A152:C152"/>
    <mergeCell ref="A155:C155"/>
    <mergeCell ref="A156:C156"/>
    <mergeCell ref="A159:C159"/>
    <mergeCell ref="A161:C161"/>
    <mergeCell ref="A148:C148"/>
    <mergeCell ref="A150:C150"/>
    <mergeCell ref="A129:C129"/>
    <mergeCell ref="A130:C130"/>
    <mergeCell ref="A133:C133"/>
    <mergeCell ref="A134:C134"/>
    <mergeCell ref="A137:C137"/>
    <mergeCell ref="A139:C139"/>
    <mergeCell ref="A140:C140"/>
    <mergeCell ref="A141:C141"/>
    <mergeCell ref="A94:C94"/>
    <mergeCell ref="A95:C95"/>
    <mergeCell ref="A103:C103"/>
    <mergeCell ref="A106:C106"/>
    <mergeCell ref="A107:C107"/>
    <mergeCell ref="A115:C115"/>
    <mergeCell ref="A44:C44"/>
    <mergeCell ref="A45:C45"/>
    <mergeCell ref="A47:C47"/>
    <mergeCell ref="A50:C50"/>
    <mergeCell ref="A116:C116"/>
    <mergeCell ref="A126:C126"/>
    <mergeCell ref="A63:C63"/>
    <mergeCell ref="A73:C73"/>
    <mergeCell ref="A76:C76"/>
    <mergeCell ref="A77:C77"/>
    <mergeCell ref="A16:C16"/>
    <mergeCell ref="A17:C17"/>
    <mergeCell ref="A51:C51"/>
    <mergeCell ref="A62:C62"/>
    <mergeCell ref="A26:C26"/>
    <mergeCell ref="A31:C31"/>
    <mergeCell ref="A32:C32"/>
    <mergeCell ref="A35:C35"/>
    <mergeCell ref="A38:C38"/>
    <mergeCell ref="A39:C39"/>
    <mergeCell ref="N5:N6"/>
    <mergeCell ref="O5:O6"/>
    <mergeCell ref="P5:Q5"/>
    <mergeCell ref="R5:R6"/>
    <mergeCell ref="A22:C22"/>
    <mergeCell ref="A25:C25"/>
    <mergeCell ref="J5:L5"/>
    <mergeCell ref="M5:M6"/>
    <mergeCell ref="A7:C7"/>
    <mergeCell ref="A8:C8"/>
    <mergeCell ref="L1:M1"/>
    <mergeCell ref="A2:M3"/>
    <mergeCell ref="A5:A6"/>
    <mergeCell ref="B5:B6"/>
    <mergeCell ref="C5:C6"/>
    <mergeCell ref="D5:D6"/>
    <mergeCell ref="E5:F6"/>
    <mergeCell ref="G5:G6"/>
    <mergeCell ref="H5:H6"/>
    <mergeCell ref="I5:I6"/>
  </mergeCells>
  <phoneticPr fontId="0" type="noConversion"/>
  <dataValidations count="4">
    <dataValidation type="list" allowBlank="1" showInputMessage="1" showErrorMessage="1" sqref="D52:D61 D96:D102 D27:D30 D78:D93 D117:D125 D9:D15 D201:D202 D190:D191 D179:D180 D168:D169 D146:D147 D131:D132 D46 D18:D21 D135:D136 D142:D143 D153:D154 D157:D158 D164:D165 D175:D176 D186:D187 D197:D198 D208:D209 D212:D213 D33 D40:D43 D64:D72 D108:D114">
      <formula1>#REF!</formula1>
    </dataValidation>
    <dataValidation type="list" allowBlank="1" showInputMessage="1" showErrorMessage="1" sqref="F52:F61 F18:F21 F33 F78:F93 F108:F114 F9:F15 F201:F202 F190:F191 F179:F180 F168:F169 F146:F147 F131:F132 F212:F213 F96:F102 F46 F142:F143 F153:F154 F157:F158 F164:F165 F175:F176 F186:F187 F197:F198 F208:F209 F27:F30 F135:F136 F40:F43 F64:F72 F117:F125">
      <formula1>#REF!</formula1>
    </dataValidation>
    <dataValidation type="list" allowBlank="1" showInputMessage="1" showErrorMessage="1" sqref="M52:M61 M18:M21 M212:M213 M33 M78:M93 M9:M15 M201:M202 M190:M191 M179:M180 M168:M169 M157:M158 M146:M147 M131:M132 M117:M125 M96:M102 M46 M142:M143 M153:M154 M164:M165 M175:M176 M186:M187 M197:M198 M208:M209 M27:M30 M135:M136 M40:M43 M64:M72 M108:M114">
      <formula1>#REF!</formula1>
    </dataValidation>
    <dataValidation type="list" allowBlank="1" showInputMessage="1" showErrorMessage="1" sqref="A7:C7 A106:C106 A129:C129 N142:N143 N153:N154 N164:N165 N175:N176 N186:N187 N197:N198 N208:N209 A25:C25 N33 A38:C38 A50:C50 N131:N132 N146 N157 N168 N179 N190 N201 N212 N9:N15 N18:N20 N27:N29 A206:C206 N52:N61 N78:N93 N96:N101 A76:C76 N117:N124 N135 A140:C140 A151:C151 A162:C162 A173:C173 A184:C184 A195:C195 N40:N42 N64:N71 N108:N114">
      <formula1>#REF!</formula1>
    </dataValidation>
  </dataValidation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sheetPr>
    <tabColor theme="9" tint="0.39997558519241921"/>
  </sheetPr>
  <dimension ref="A1:Q200"/>
  <sheetViews>
    <sheetView workbookViewId="0">
      <selection activeCell="C38" sqref="C38:C39"/>
    </sheetView>
  </sheetViews>
  <sheetFormatPr defaultRowHeight="15"/>
  <cols>
    <col min="1" max="1" width="3.7109375" style="5" customWidth="1"/>
    <col min="2" max="2" width="0.140625" style="94" customWidth="1"/>
    <col min="3" max="3" width="30.85546875" style="5" customWidth="1"/>
    <col min="4" max="4" width="14.140625" style="95" customWidth="1"/>
    <col min="5" max="6" width="12.28515625" style="95" customWidth="1"/>
    <col min="7" max="7" width="16.42578125" style="94" customWidth="1"/>
    <col min="8" max="8" width="12.42578125" style="94" customWidth="1"/>
    <col min="9" max="9" width="12" style="94" customWidth="1"/>
    <col min="10" max="10" width="11.140625" style="94" customWidth="1"/>
    <col min="11" max="12" width="9.28515625" style="94" customWidth="1"/>
    <col min="13" max="13" width="12.85546875" style="5" customWidth="1"/>
    <col min="14" max="14" width="12.140625" style="5" customWidth="1"/>
    <col min="15" max="15" width="13.5703125" style="5" hidden="1" customWidth="1"/>
    <col min="16" max="16384" width="9.140625" style="5"/>
  </cols>
  <sheetData>
    <row r="1" spans="1:15">
      <c r="L1" s="1665"/>
      <c r="M1" s="1665"/>
    </row>
    <row r="2" spans="1:15" s="1" customFormat="1" ht="18.75">
      <c r="A2" s="1618" t="s">
        <v>234</v>
      </c>
      <c r="B2" s="1618"/>
      <c r="C2" s="1618"/>
      <c r="D2" s="1618"/>
      <c r="E2" s="1618"/>
      <c r="F2" s="1618"/>
      <c r="G2" s="1618"/>
      <c r="H2" s="1618"/>
      <c r="I2" s="1618"/>
      <c r="J2" s="1618"/>
      <c r="K2" s="1618"/>
      <c r="L2" s="1618"/>
      <c r="M2" s="223"/>
    </row>
    <row r="3" spans="1:15" s="2" customFormat="1" ht="18.75">
      <c r="A3" s="1618"/>
      <c r="B3" s="1618"/>
      <c r="C3" s="1618"/>
      <c r="D3" s="1618"/>
      <c r="E3" s="1618"/>
      <c r="F3" s="1618"/>
      <c r="G3" s="1618"/>
      <c r="H3" s="1618"/>
      <c r="I3" s="1618"/>
      <c r="J3" s="1618"/>
      <c r="K3" s="1618"/>
      <c r="L3" s="1618"/>
      <c r="M3" s="223"/>
    </row>
    <row r="4" spans="1:15" ht="15.75" thickBot="1">
      <c r="A4" s="3"/>
      <c r="B4" s="224"/>
      <c r="C4" s="3"/>
      <c r="D4" s="4"/>
      <c r="E4" s="4"/>
      <c r="F4" s="4"/>
      <c r="G4" s="224"/>
      <c r="H4" s="224"/>
      <c r="I4" s="224"/>
      <c r="J4" s="224"/>
      <c r="K4" s="224"/>
      <c r="L4" s="224"/>
      <c r="M4" s="224"/>
    </row>
    <row r="5" spans="1:15" s="6" customFormat="1" ht="18.75">
      <c r="A5" s="1846" t="s">
        <v>134</v>
      </c>
      <c r="B5" s="1623" t="s">
        <v>294</v>
      </c>
      <c r="C5" s="1623" t="s">
        <v>295</v>
      </c>
      <c r="D5" s="1625" t="s">
        <v>298</v>
      </c>
      <c r="E5" s="1625"/>
      <c r="F5" s="1625"/>
      <c r="G5" s="1623" t="s">
        <v>300</v>
      </c>
      <c r="H5" s="1623" t="s">
        <v>140</v>
      </c>
      <c r="I5" s="1623" t="s">
        <v>141</v>
      </c>
      <c r="J5" s="1623" t="s">
        <v>142</v>
      </c>
      <c r="K5" s="1623"/>
      <c r="L5" s="1855"/>
      <c r="M5" s="1615"/>
      <c r="N5" s="1616"/>
      <c r="O5" s="1604" t="s">
        <v>250</v>
      </c>
    </row>
    <row r="6" spans="1:15" ht="29.25" thickBot="1">
      <c r="A6" s="1847"/>
      <c r="B6" s="1848"/>
      <c r="C6" s="1848"/>
      <c r="D6" s="511" t="s">
        <v>296</v>
      </c>
      <c r="E6" s="511" t="s">
        <v>297</v>
      </c>
      <c r="F6" s="511" t="s">
        <v>299</v>
      </c>
      <c r="G6" s="1848"/>
      <c r="H6" s="1848"/>
      <c r="I6" s="1848"/>
      <c r="J6" s="512" t="s">
        <v>144</v>
      </c>
      <c r="K6" s="512" t="s">
        <v>145</v>
      </c>
      <c r="L6" s="513" t="s">
        <v>146</v>
      </c>
      <c r="M6" s="243"/>
      <c r="N6" s="244"/>
      <c r="O6" s="1605"/>
    </row>
    <row r="7" spans="1:15" ht="18.75">
      <c r="A7" s="251"/>
      <c r="B7" s="12"/>
      <c r="C7" s="12"/>
      <c r="D7" s="12"/>
      <c r="E7" s="12"/>
      <c r="F7" s="12"/>
      <c r="G7" s="12"/>
      <c r="H7" s="12"/>
      <c r="I7" s="12"/>
      <c r="J7" s="12"/>
      <c r="K7" s="12"/>
      <c r="L7" s="490"/>
      <c r="M7" s="223"/>
      <c r="N7" s="2"/>
    </row>
    <row r="8" spans="1:15" ht="15.75">
      <c r="A8" s="251">
        <v>1</v>
      </c>
      <c r="B8" s="12"/>
      <c r="C8" s="245" t="s">
        <v>110</v>
      </c>
      <c r="D8" s="516" t="e">
        <f>SUMIF(#REF!,#REF!,#REF!)</f>
        <v>#REF!</v>
      </c>
      <c r="E8" s="516" t="e">
        <f>SUMIF(#REF!,#REF!,#REF!)</f>
        <v>#REF!</v>
      </c>
      <c r="F8" s="516" t="e">
        <f t="shared" ref="F8:F19" si="0">SUM(D8:E8)</f>
        <v>#REF!</v>
      </c>
      <c r="G8" s="15" t="e">
        <f>SUMIF(#REF!,#REF!,#REF!)</f>
        <v>#REF!</v>
      </c>
      <c r="H8" s="15" t="e">
        <f>SUMIF(#REF!,#REF!,#REF!)</f>
        <v>#REF!</v>
      </c>
      <c r="I8" s="15" t="e">
        <f>SUMIF(#REF!,#REF!,#REF!)</f>
        <v>#REF!</v>
      </c>
      <c r="J8" s="15" t="e">
        <f>SUMIF(#REF!,#REF!,#REF!)</f>
        <v>#REF!</v>
      </c>
      <c r="K8" s="15" t="e">
        <f>SUMIF(#REF!,#REF!,#REF!)</f>
        <v>#REF!</v>
      </c>
      <c r="L8" s="252" t="e">
        <f>SUMIF(#REF!,#REF!,#REF!)</f>
        <v>#REF!</v>
      </c>
    </row>
    <row r="9" spans="1:15" ht="15.75">
      <c r="A9" s="249">
        <v>2</v>
      </c>
      <c r="B9" s="12"/>
      <c r="C9" s="245" t="s">
        <v>275</v>
      </c>
      <c r="D9" s="516" t="e">
        <f>SUMIF(#REF!,#REF!,#REF!)</f>
        <v>#REF!</v>
      </c>
      <c r="E9" s="516" t="e">
        <f>SUMIF(#REF!,#REF!,#REF!)</f>
        <v>#REF!</v>
      </c>
      <c r="F9" s="516" t="e">
        <f t="shared" si="0"/>
        <v>#REF!</v>
      </c>
      <c r="G9" s="15" t="e">
        <f>SUMIF(#REF!,#REF!,#REF!)</f>
        <v>#REF!</v>
      </c>
      <c r="H9" s="15" t="e">
        <f>SUMIF(#REF!,#REF!,#REF!)</f>
        <v>#REF!</v>
      </c>
      <c r="I9" s="15" t="e">
        <f>SUMIF(#REF!,#REF!,#REF!)</f>
        <v>#REF!</v>
      </c>
      <c r="J9" s="15" t="e">
        <f>SUMIF(#REF!,#REF!,#REF!)</f>
        <v>#REF!</v>
      </c>
      <c r="K9" s="15" t="e">
        <f>SUMIF(#REF!,#REF!,#REF!)</f>
        <v>#REF!</v>
      </c>
      <c r="L9" s="252" t="e">
        <f>SUMIF(#REF!,#REF!,#REF!)</f>
        <v>#REF!</v>
      </c>
    </row>
    <row r="10" spans="1:15" ht="15.75">
      <c r="A10" s="249">
        <v>3</v>
      </c>
      <c r="B10" s="12"/>
      <c r="C10" s="245" t="s">
        <v>276</v>
      </c>
      <c r="D10" s="516" t="e">
        <f>SUMIF(#REF!,#REF!,#REF!)</f>
        <v>#REF!</v>
      </c>
      <c r="E10" s="516" t="e">
        <f>SUMIF(#REF!,#REF!,#REF!)</f>
        <v>#REF!</v>
      </c>
      <c r="F10" s="516" t="e">
        <f t="shared" si="0"/>
        <v>#REF!</v>
      </c>
      <c r="G10" s="15" t="e">
        <f>SUMIF(#REF!,#REF!,#REF!)</f>
        <v>#REF!</v>
      </c>
      <c r="H10" s="15" t="e">
        <f>SUMIF(#REF!,#REF!,#REF!)</f>
        <v>#REF!</v>
      </c>
      <c r="I10" s="15" t="e">
        <f>SUMIF(#REF!,#REF!,#REF!)</f>
        <v>#REF!</v>
      </c>
      <c r="J10" s="15" t="e">
        <f>SUMIF(#REF!,#REF!,#REF!)</f>
        <v>#REF!</v>
      </c>
      <c r="K10" s="15" t="e">
        <f>SUMIF(#REF!,#REF!,#REF!)</f>
        <v>#REF!</v>
      </c>
      <c r="L10" s="252" t="e">
        <f>SUMIF(#REF!,#REF!,#REF!)</f>
        <v>#REF!</v>
      </c>
    </row>
    <row r="11" spans="1:15" ht="15.75">
      <c r="A11" s="251">
        <v>4</v>
      </c>
      <c r="B11" s="14"/>
      <c r="C11" s="245" t="s">
        <v>277</v>
      </c>
      <c r="D11" s="516" t="e">
        <f>SUMIF(#REF!,#REF!,#REF!)</f>
        <v>#REF!</v>
      </c>
      <c r="E11" s="516" t="e">
        <f>SUMIF(#REF!,#REF!,#REF!)</f>
        <v>#REF!</v>
      </c>
      <c r="F11" s="516" t="e">
        <f t="shared" si="0"/>
        <v>#REF!</v>
      </c>
      <c r="G11" s="15" t="e">
        <f>SUMIF(#REF!,#REF!,#REF!)</f>
        <v>#REF!</v>
      </c>
      <c r="H11" s="15" t="e">
        <f>SUMIF(#REF!,#REF!,#REF!)</f>
        <v>#REF!</v>
      </c>
      <c r="I11" s="15" t="e">
        <f>SUMIF(#REF!,#REF!,#REF!)</f>
        <v>#REF!</v>
      </c>
      <c r="J11" s="15" t="e">
        <f>SUMIF(#REF!,#REF!,#REF!)</f>
        <v>#REF!</v>
      </c>
      <c r="K11" s="15" t="e">
        <f>SUMIF(#REF!,#REF!,#REF!)</f>
        <v>#REF!</v>
      </c>
      <c r="L11" s="252" t="e">
        <f>SUMIF(#REF!,#REF!,#REF!)</f>
        <v>#REF!</v>
      </c>
    </row>
    <row r="12" spans="1:15" ht="15.75">
      <c r="A12" s="249">
        <v>5</v>
      </c>
      <c r="B12" s="14"/>
      <c r="C12" s="245" t="s">
        <v>111</v>
      </c>
      <c r="D12" s="516" t="e">
        <f>SUMIF(#REF!,#REF!,#REF!)</f>
        <v>#REF!</v>
      </c>
      <c r="E12" s="516" t="e">
        <f>SUMIF(#REF!,#REF!,#REF!)</f>
        <v>#REF!</v>
      </c>
      <c r="F12" s="516" t="e">
        <f t="shared" si="0"/>
        <v>#REF!</v>
      </c>
      <c r="G12" s="15" t="e">
        <f>SUMIF(#REF!,#REF!,#REF!)</f>
        <v>#REF!</v>
      </c>
      <c r="H12" s="15" t="e">
        <f>SUMIF(#REF!,#REF!,#REF!)</f>
        <v>#REF!</v>
      </c>
      <c r="I12" s="15" t="e">
        <f>SUMIF(#REF!,#REF!,#REF!)</f>
        <v>#REF!</v>
      </c>
      <c r="J12" s="15" t="e">
        <f>SUMIF(#REF!,#REF!,#REF!)</f>
        <v>#REF!</v>
      </c>
      <c r="K12" s="15" t="e">
        <f>SUMIF(#REF!,#REF!,#REF!)</f>
        <v>#REF!</v>
      </c>
      <c r="L12" s="252" t="e">
        <f>SUMIF(#REF!,#REF!,#REF!)</f>
        <v>#REF!</v>
      </c>
    </row>
    <row r="13" spans="1:15" ht="15.75">
      <c r="A13" s="249">
        <v>6</v>
      </c>
      <c r="B13" s="14"/>
      <c r="C13" s="245" t="s">
        <v>112</v>
      </c>
      <c r="D13" s="516" t="e">
        <f>SUMIF(#REF!,#REF!,#REF!)</f>
        <v>#REF!</v>
      </c>
      <c r="E13" s="516" t="e">
        <f>SUMIF(#REF!,#REF!,#REF!)</f>
        <v>#REF!</v>
      </c>
      <c r="F13" s="516" t="e">
        <f t="shared" si="0"/>
        <v>#REF!</v>
      </c>
      <c r="G13" s="15" t="e">
        <f>SUMIF(#REF!,#REF!,#REF!)</f>
        <v>#REF!</v>
      </c>
      <c r="H13" s="15" t="e">
        <f>SUMIF(#REF!,#REF!,#REF!)</f>
        <v>#REF!</v>
      </c>
      <c r="I13" s="15" t="e">
        <f>SUMIF(#REF!,#REF!,#REF!)</f>
        <v>#REF!</v>
      </c>
      <c r="J13" s="15" t="e">
        <f>SUMIF(#REF!,#REF!,#REF!)</f>
        <v>#REF!</v>
      </c>
      <c r="K13" s="15" t="e">
        <f>SUMIF(#REF!,#REF!,#REF!)</f>
        <v>#REF!</v>
      </c>
      <c r="L13" s="252" t="e">
        <f>SUMIF(#REF!,#REF!,#REF!)</f>
        <v>#REF!</v>
      </c>
    </row>
    <row r="14" spans="1:15" ht="15.75">
      <c r="A14" s="251">
        <v>7</v>
      </c>
      <c r="B14" s="14"/>
      <c r="C14" s="245" t="s">
        <v>113</v>
      </c>
      <c r="D14" s="516" t="e">
        <f>SUMIF(#REF!,#REF!,#REF!)</f>
        <v>#REF!</v>
      </c>
      <c r="E14" s="516" t="e">
        <f>SUMIF(#REF!,#REF!,#REF!)</f>
        <v>#REF!</v>
      </c>
      <c r="F14" s="516" t="e">
        <f t="shared" si="0"/>
        <v>#REF!</v>
      </c>
      <c r="G14" s="15" t="e">
        <f>SUMIF(#REF!,#REF!,#REF!)</f>
        <v>#REF!</v>
      </c>
      <c r="H14" s="15" t="e">
        <f>SUMIF(#REF!,#REF!,#REF!)</f>
        <v>#REF!</v>
      </c>
      <c r="I14" s="15" t="e">
        <f>SUMIF(#REF!,#REF!,#REF!)</f>
        <v>#REF!</v>
      </c>
      <c r="J14" s="15" t="e">
        <f>SUMIF(#REF!,#REF!,#REF!)</f>
        <v>#REF!</v>
      </c>
      <c r="K14" s="15" t="e">
        <f>SUMIF(#REF!,#REF!,#REF!)</f>
        <v>#REF!</v>
      </c>
      <c r="L14" s="252" t="e">
        <f>SUMIF(#REF!,#REF!,#REF!)</f>
        <v>#REF!</v>
      </c>
    </row>
    <row r="15" spans="1:15" ht="15.75">
      <c r="A15" s="249">
        <v>8</v>
      </c>
      <c r="B15" s="14"/>
      <c r="C15" s="245" t="s">
        <v>114</v>
      </c>
      <c r="D15" s="516" t="e">
        <f>SUMIF(#REF!,#REF!,#REF!)</f>
        <v>#REF!</v>
      </c>
      <c r="E15" s="516" t="e">
        <f>SUMIF(#REF!,#REF!,#REF!)</f>
        <v>#REF!</v>
      </c>
      <c r="F15" s="516" t="e">
        <f t="shared" si="0"/>
        <v>#REF!</v>
      </c>
      <c r="G15" s="15" t="e">
        <f>SUMIF(#REF!,#REF!,#REF!)</f>
        <v>#REF!</v>
      </c>
      <c r="H15" s="15" t="e">
        <f>SUMIF(#REF!,#REF!,#REF!)</f>
        <v>#REF!</v>
      </c>
      <c r="I15" s="15" t="e">
        <f>SUMIF(#REF!,#REF!,#REF!)</f>
        <v>#REF!</v>
      </c>
      <c r="J15" s="15" t="e">
        <f>SUMIF(#REF!,#REF!,#REF!)</f>
        <v>#REF!</v>
      </c>
      <c r="K15" s="15" t="e">
        <f>SUMIF(#REF!,#REF!,#REF!)</f>
        <v>#REF!</v>
      </c>
      <c r="L15" s="252" t="e">
        <f>SUMIF(#REF!,#REF!,#REF!)</f>
        <v>#REF!</v>
      </c>
    </row>
    <row r="16" spans="1:15" ht="15.75">
      <c r="A16" s="249">
        <v>9</v>
      </c>
      <c r="B16" s="14"/>
      <c r="C16" s="245" t="s">
        <v>115</v>
      </c>
      <c r="D16" s="516" t="e">
        <f>SUMIF(#REF!,#REF!,#REF!)</f>
        <v>#REF!</v>
      </c>
      <c r="E16" s="516" t="e">
        <f>SUMIF(#REF!,#REF!,#REF!)</f>
        <v>#REF!</v>
      </c>
      <c r="F16" s="516" t="e">
        <f t="shared" si="0"/>
        <v>#REF!</v>
      </c>
      <c r="G16" s="15" t="e">
        <f>SUMIF(#REF!,#REF!,#REF!)</f>
        <v>#REF!</v>
      </c>
      <c r="H16" s="15" t="e">
        <f>SUMIF(#REF!,#REF!,#REF!)</f>
        <v>#REF!</v>
      </c>
      <c r="I16" s="15" t="e">
        <f>SUMIF(#REF!,#REF!,#REF!)</f>
        <v>#REF!</v>
      </c>
      <c r="J16" s="15" t="e">
        <f>SUMIF(#REF!,#REF!,#REF!)</f>
        <v>#REF!</v>
      </c>
      <c r="K16" s="15" t="e">
        <f>SUMIF(#REF!,#REF!,#REF!)</f>
        <v>#REF!</v>
      </c>
      <c r="L16" s="252" t="e">
        <f>SUMIF(#REF!,#REF!,#REF!)</f>
        <v>#REF!</v>
      </c>
    </row>
    <row r="17" spans="1:17" ht="15.75">
      <c r="A17" s="251">
        <v>10</v>
      </c>
      <c r="B17" s="14"/>
      <c r="C17" s="245" t="s">
        <v>116</v>
      </c>
      <c r="D17" s="516" t="e">
        <f>SUMIF(#REF!,#REF!,#REF!)</f>
        <v>#REF!</v>
      </c>
      <c r="E17" s="516" t="e">
        <f>SUMIF(#REF!,#REF!,#REF!)</f>
        <v>#REF!</v>
      </c>
      <c r="F17" s="516" t="e">
        <f t="shared" si="0"/>
        <v>#REF!</v>
      </c>
      <c r="G17" s="15" t="e">
        <f>SUMIF(#REF!,#REF!,#REF!)</f>
        <v>#REF!</v>
      </c>
      <c r="H17" s="15" t="e">
        <f>SUMIF(#REF!,#REF!,#REF!)</f>
        <v>#REF!</v>
      </c>
      <c r="I17" s="15" t="e">
        <f>SUMIF(#REF!,#REF!,#REF!)</f>
        <v>#REF!</v>
      </c>
      <c r="J17" s="15" t="e">
        <f>SUMIF(#REF!,#REF!,#REF!)</f>
        <v>#REF!</v>
      </c>
      <c r="K17" s="15" t="e">
        <f>SUMIF(#REF!,#REF!,#REF!)</f>
        <v>#REF!</v>
      </c>
      <c r="L17" s="252" t="e">
        <f>SUMIF(#REF!,#REF!,#REF!)</f>
        <v>#REF!</v>
      </c>
    </row>
    <row r="18" spans="1:17" ht="31.5">
      <c r="A18" s="249">
        <v>11</v>
      </c>
      <c r="B18" s="14"/>
      <c r="C18" s="245" t="s">
        <v>117</v>
      </c>
      <c r="D18" s="516" t="e">
        <f>SUMIF(#REF!,#REF!,#REF!)</f>
        <v>#REF!</v>
      </c>
      <c r="E18" s="516" t="e">
        <f>SUMIF(#REF!,#REF!,#REF!)</f>
        <v>#REF!</v>
      </c>
      <c r="F18" s="516" t="e">
        <f t="shared" si="0"/>
        <v>#REF!</v>
      </c>
      <c r="G18" s="15" t="e">
        <f>SUMIF(#REF!,#REF!,#REF!)</f>
        <v>#REF!</v>
      </c>
      <c r="H18" s="15" t="e">
        <f>SUMIF(#REF!,#REF!,#REF!)</f>
        <v>#REF!</v>
      </c>
      <c r="I18" s="15" t="e">
        <f>SUMIF(#REF!,#REF!,#REF!)</f>
        <v>#REF!</v>
      </c>
      <c r="J18" s="15" t="e">
        <f>SUMIF(#REF!,#REF!,#REF!)</f>
        <v>#REF!</v>
      </c>
      <c r="K18" s="15" t="e">
        <f>SUMIF(#REF!,#REF!,#REF!)</f>
        <v>#REF!</v>
      </c>
      <c r="L18" s="252" t="e">
        <f>SUMIF(#REF!,#REF!,#REF!)</f>
        <v>#REF!</v>
      </c>
    </row>
    <row r="19" spans="1:17" ht="31.5">
      <c r="A19" s="249">
        <v>12</v>
      </c>
      <c r="B19" s="14"/>
      <c r="C19" s="245" t="s">
        <v>118</v>
      </c>
      <c r="D19" s="516" t="e">
        <f>SUMIF(#REF!,#REF!,#REF!)</f>
        <v>#REF!</v>
      </c>
      <c r="E19" s="516" t="e">
        <f>SUMIF(#REF!,#REF!,#REF!)</f>
        <v>#REF!</v>
      </c>
      <c r="F19" s="516" t="e">
        <f t="shared" si="0"/>
        <v>#REF!</v>
      </c>
      <c r="G19" s="15" t="e">
        <f>SUMIF(#REF!,#REF!,#REF!)</f>
        <v>#REF!</v>
      </c>
      <c r="H19" s="15" t="e">
        <f>SUMIF(#REF!,#REF!,#REF!)</f>
        <v>#REF!</v>
      </c>
      <c r="I19" s="15" t="e">
        <f>SUMIF(#REF!,#REF!,#REF!)</f>
        <v>#REF!</v>
      </c>
      <c r="J19" s="15" t="e">
        <f>SUMIF(#REF!,#REF!,#REF!)</f>
        <v>#REF!</v>
      </c>
      <c r="K19" s="15" t="e">
        <f>SUMIF(#REF!,#REF!,#REF!)</f>
        <v>#REF!</v>
      </c>
      <c r="L19" s="252" t="e">
        <f>SUMIF(#REF!,#REF!,#REF!)</f>
        <v>#REF!</v>
      </c>
    </row>
    <row r="20" spans="1:17" ht="15.75">
      <c r="A20" s="253"/>
      <c r="B20" s="14"/>
      <c r="C20" s="246"/>
      <c r="D20" s="517"/>
      <c r="E20" s="517"/>
      <c r="F20" s="517"/>
      <c r="G20" s="14"/>
      <c r="H20" s="14"/>
      <c r="I20" s="14"/>
      <c r="J20" s="14"/>
      <c r="K20" s="14"/>
      <c r="L20" s="195"/>
    </row>
    <row r="21" spans="1:17" ht="15.75">
      <c r="A21" s="112"/>
      <c r="B21" s="13"/>
      <c r="C21" s="247"/>
      <c r="D21" s="518"/>
      <c r="E21" s="518"/>
      <c r="F21" s="518"/>
      <c r="G21" s="14"/>
      <c r="H21" s="61"/>
      <c r="I21" s="15"/>
      <c r="J21" s="15"/>
      <c r="K21" s="61"/>
      <c r="L21" s="252"/>
    </row>
    <row r="22" spans="1:17" ht="15.75">
      <c r="A22" s="1849" t="e">
        <f>#REF!</f>
        <v>#REF!</v>
      </c>
      <c r="B22" s="1850"/>
      <c r="C22" s="1851"/>
      <c r="D22" s="519" t="e">
        <f t="shared" ref="D22:L22" si="1">SUM(D8:D21)</f>
        <v>#REF!</v>
      </c>
      <c r="E22" s="519" t="e">
        <f t="shared" si="1"/>
        <v>#REF!</v>
      </c>
      <c r="F22" s="519" t="e">
        <f t="shared" si="1"/>
        <v>#REF!</v>
      </c>
      <c r="G22" s="407" t="e">
        <f t="shared" si="1"/>
        <v>#REF!</v>
      </c>
      <c r="H22" s="407" t="e">
        <f t="shared" si="1"/>
        <v>#REF!</v>
      </c>
      <c r="I22" s="407" t="e">
        <f t="shared" si="1"/>
        <v>#REF!</v>
      </c>
      <c r="J22" s="407" t="e">
        <f t="shared" si="1"/>
        <v>#REF!</v>
      </c>
      <c r="K22" s="407" t="e">
        <f t="shared" si="1"/>
        <v>#REF!</v>
      </c>
      <c r="L22" s="407" t="e">
        <f t="shared" si="1"/>
        <v>#REF!</v>
      </c>
      <c r="Q22" s="17"/>
    </row>
    <row r="23" spans="1:17" ht="16.5" thickBot="1">
      <c r="A23" s="1852" t="e">
        <f>#REF!</f>
        <v>#REF!</v>
      </c>
      <c r="B23" s="1853"/>
      <c r="C23" s="1854"/>
      <c r="D23" s="388"/>
      <c r="E23" s="388"/>
      <c r="F23" s="388"/>
      <c r="G23" s="409"/>
      <c r="H23" s="389"/>
      <c r="I23" s="822" t="e">
        <f>I22/I33</f>
        <v>#REF!</v>
      </c>
      <c r="J23" s="822" t="e">
        <f>J22/J33</f>
        <v>#REF!</v>
      </c>
      <c r="K23" s="822" t="e">
        <f>K22/K33</f>
        <v>#REF!</v>
      </c>
      <c r="L23" s="822" t="e">
        <f>L22/L33</f>
        <v>#REF!</v>
      </c>
    </row>
    <row r="24" spans="1:17" ht="19.5">
      <c r="A24" s="359"/>
      <c r="B24" s="1790" t="s">
        <v>408</v>
      </c>
      <c r="C24" s="1790"/>
      <c r="D24" s="850"/>
      <c r="E24" s="360"/>
      <c r="F24" s="361"/>
      <c r="G24" s="362"/>
      <c r="H24" s="363"/>
      <c r="I24" s="364"/>
      <c r="J24" s="364"/>
      <c r="K24" s="364"/>
      <c r="L24" s="364"/>
      <c r="M24" s="360"/>
    </row>
    <row r="25" spans="1:17" ht="15.75">
      <c r="A25" s="1795" t="s">
        <v>622</v>
      </c>
      <c r="B25" s="1795"/>
      <c r="C25" s="1795"/>
      <c r="D25" s="850"/>
      <c r="E25" s="360"/>
      <c r="F25" s="361"/>
      <c r="G25" s="362"/>
      <c r="H25" s="363"/>
      <c r="I25" s="364"/>
      <c r="J25" s="818" t="e">
        <f>#REF!</f>
        <v>#REF!</v>
      </c>
      <c r="K25" s="818" t="e">
        <f>#REF!</f>
        <v>#REF!</v>
      </c>
      <c r="L25" s="818" t="e">
        <f>#REF!</f>
        <v>#REF!</v>
      </c>
      <c r="M25" s="360"/>
    </row>
    <row r="26" spans="1:17" ht="15.75">
      <c r="A26" s="819" t="s">
        <v>625</v>
      </c>
      <c r="B26" s="819"/>
      <c r="C26" s="819"/>
      <c r="D26" s="850"/>
      <c r="E26" s="360"/>
      <c r="F26" s="361"/>
      <c r="G26" s="362"/>
      <c r="H26" s="363"/>
      <c r="I26" s="364"/>
      <c r="J26" s="820" t="e">
        <f>J25/J29</f>
        <v>#REF!</v>
      </c>
      <c r="K26" s="820" t="e">
        <f>K25/K29</f>
        <v>#REF!</v>
      </c>
      <c r="L26" s="820" t="e">
        <f>L25/L29</f>
        <v>#REF!</v>
      </c>
      <c r="M26" s="360"/>
    </row>
    <row r="27" spans="1:17" ht="19.5">
      <c r="A27" s="359"/>
      <c r="B27" s="3" t="s">
        <v>409</v>
      </c>
      <c r="C27" s="3"/>
      <c r="D27" s="365"/>
      <c r="E27" s="360"/>
      <c r="F27" s="361"/>
      <c r="G27" s="362"/>
      <c r="H27" s="363"/>
      <c r="I27" s="364"/>
      <c r="J27" s="364"/>
      <c r="K27" s="364"/>
      <c r="L27" s="364"/>
      <c r="M27" s="360"/>
    </row>
    <row r="28" spans="1:17" ht="19.5">
      <c r="A28" s="359"/>
      <c r="B28" s="1635" t="s">
        <v>410</v>
      </c>
      <c r="C28" s="1635"/>
      <c r="D28" s="1635"/>
      <c r="E28" s="360"/>
      <c r="F28" s="361"/>
      <c r="G28" s="1796" t="s">
        <v>239</v>
      </c>
      <c r="H28" s="1796"/>
      <c r="I28" s="816" t="e">
        <f>#REF!</f>
        <v>#REF!</v>
      </c>
      <c r="J28" s="816" t="e">
        <f>#REF!</f>
        <v>#REF!</v>
      </c>
      <c r="K28" s="816" t="e">
        <f>#REF!</f>
        <v>#REF!</v>
      </c>
      <c r="L28" s="816" t="e">
        <f>#REF!</f>
        <v>#REF!</v>
      </c>
      <c r="M28" s="360"/>
    </row>
    <row r="29" spans="1:17" ht="19.5">
      <c r="A29" s="359"/>
      <c r="B29" s="1635" t="s">
        <v>411</v>
      </c>
      <c r="C29" s="1635"/>
      <c r="D29" s="1635"/>
      <c r="E29" s="360"/>
      <c r="F29" s="361"/>
      <c r="G29" s="1796" t="s">
        <v>626</v>
      </c>
      <c r="H29" s="1796"/>
      <c r="I29" s="816" t="e">
        <f>#REF!</f>
        <v>#REF!</v>
      </c>
      <c r="J29" s="816" t="e">
        <f>#REF!</f>
        <v>#REF!</v>
      </c>
      <c r="K29" s="816" t="e">
        <f>#REF!</f>
        <v>#REF!</v>
      </c>
      <c r="L29" s="816" t="e">
        <f>#REF!</f>
        <v>#REF!</v>
      </c>
      <c r="M29" s="360"/>
    </row>
    <row r="30" spans="1:17" ht="19.5">
      <c r="A30" s="359"/>
      <c r="B30" s="1635" t="s">
        <v>412</v>
      </c>
      <c r="C30" s="1635"/>
      <c r="D30" s="1635"/>
      <c r="E30" s="360"/>
      <c r="F30" s="361"/>
      <c r="G30" s="1796" t="s">
        <v>241</v>
      </c>
      <c r="H30" s="1796"/>
      <c r="I30" s="141" t="e">
        <f>#REF!</f>
        <v>#REF!</v>
      </c>
      <c r="J30" s="141" t="e">
        <f>#REF!</f>
        <v>#REF!</v>
      </c>
      <c r="K30" s="141" t="e">
        <f>#REF!</f>
        <v>#REF!</v>
      </c>
      <c r="L30" s="141" t="e">
        <f>#REF!</f>
        <v>#REF!</v>
      </c>
      <c r="M30" s="360"/>
    </row>
    <row r="31" spans="1:17" ht="19.5">
      <c r="A31" s="359"/>
      <c r="B31" s="1635" t="s">
        <v>413</v>
      </c>
      <c r="C31" s="1635"/>
      <c r="D31" s="1635"/>
      <c r="E31" s="360"/>
      <c r="F31" s="361"/>
      <c r="G31" s="1856"/>
      <c r="H31" s="1856"/>
      <c r="I31" s="136"/>
      <c r="J31" s="136"/>
      <c r="K31" s="136"/>
      <c r="L31" s="136"/>
      <c r="M31" s="360"/>
    </row>
    <row r="32" spans="1:17" ht="20.25" thickBot="1">
      <c r="A32" s="359"/>
      <c r="B32" s="1635" t="s">
        <v>414</v>
      </c>
      <c r="C32" s="1635"/>
      <c r="D32" s="1635"/>
      <c r="E32" s="360"/>
      <c r="F32" s="361"/>
      <c r="G32" s="362"/>
      <c r="H32" s="363"/>
      <c r="I32" s="364"/>
      <c r="J32" s="364"/>
      <c r="K32" s="364"/>
      <c r="L32" s="364"/>
      <c r="M32" s="360"/>
    </row>
    <row r="33" spans="1:14" ht="15.75">
      <c r="A33" s="129" t="s">
        <v>237</v>
      </c>
      <c r="B33" s="130"/>
      <c r="C33" s="130"/>
      <c r="D33" s="131"/>
      <c r="E33" s="131"/>
      <c r="F33" s="131"/>
      <c r="G33" s="133"/>
      <c r="H33" s="133"/>
      <c r="I33" s="134" t="e">
        <f>I28/I29</f>
        <v>#REF!</v>
      </c>
      <c r="J33" s="134" t="e">
        <f>J28/J29</f>
        <v>#REF!</v>
      </c>
      <c r="K33" s="134" t="e">
        <f>K28/K29</f>
        <v>#REF!</v>
      </c>
      <c r="L33" s="134" t="e">
        <f>L28/L29</f>
        <v>#REF!</v>
      </c>
    </row>
    <row r="34" spans="1:14">
      <c r="A34" s="3"/>
      <c r="B34" s="224"/>
      <c r="C34" s="3"/>
      <c r="D34" s="4"/>
      <c r="E34" s="4"/>
      <c r="F34" s="4"/>
      <c r="G34" s="76"/>
      <c r="H34" s="76"/>
      <c r="I34" s="76"/>
      <c r="J34" s="76"/>
      <c r="K34" s="76"/>
      <c r="L34" s="76"/>
    </row>
    <row r="35" spans="1:14">
      <c r="A35" s="3"/>
      <c r="B35" s="3" t="s">
        <v>238</v>
      </c>
      <c r="C35" s="3"/>
      <c r="D35" s="4"/>
      <c r="E35" s="4"/>
      <c r="F35" s="4"/>
      <c r="G35" s="1617" t="s">
        <v>239</v>
      </c>
      <c r="H35" s="1617"/>
      <c r="I35" s="136">
        <f>'[1]by creditors'!$I$119</f>
        <v>30180</v>
      </c>
      <c r="J35" s="136">
        <f>'[1]by creditors'!$J$119</f>
        <v>35430</v>
      </c>
      <c r="K35" s="136">
        <f>'[1]by creditors'!$K$119</f>
        <v>42160</v>
      </c>
      <c r="L35" s="136">
        <f>'[1]by creditors'!$L$119</f>
        <v>50670</v>
      </c>
      <c r="M35" s="3"/>
      <c r="N35" s="17"/>
    </row>
    <row r="36" spans="1:14">
      <c r="A36" s="3"/>
      <c r="B36" s="3"/>
      <c r="C36" s="3" t="s">
        <v>240</v>
      </c>
      <c r="D36" s="4"/>
      <c r="E36" s="4"/>
      <c r="F36" s="4"/>
      <c r="G36" s="1617" t="s">
        <v>241</v>
      </c>
      <c r="H36" s="1617"/>
      <c r="I36" s="137">
        <f>'[1]by creditors'!$I$120</f>
        <v>4.8</v>
      </c>
      <c r="J36" s="137">
        <v>5</v>
      </c>
      <c r="K36" s="137">
        <f>'[1]by creditors'!$K$120</f>
        <v>5.12</v>
      </c>
      <c r="L36" s="137">
        <f>'[1]by creditors'!$L$120</f>
        <v>5.26</v>
      </c>
      <c r="M36" s="3"/>
      <c r="N36" s="17"/>
    </row>
    <row r="37" spans="1:14">
      <c r="A37" s="3"/>
      <c r="B37" s="3"/>
      <c r="C37" s="3" t="s">
        <v>242</v>
      </c>
      <c r="D37" s="4"/>
      <c r="E37" s="4"/>
      <c r="F37" s="4"/>
      <c r="G37" s="222"/>
      <c r="H37" s="222"/>
      <c r="I37" s="137"/>
      <c r="J37" s="137"/>
      <c r="K37" s="137"/>
      <c r="L37" s="137"/>
      <c r="M37" s="3"/>
      <c r="N37" s="17"/>
    </row>
    <row r="38" spans="1:14" ht="20.25">
      <c r="A38" s="3"/>
      <c r="B38" s="138" t="s">
        <v>243</v>
      </c>
      <c r="C38" s="138"/>
      <c r="D38" s="4"/>
      <c r="E38" s="4"/>
      <c r="F38" s="4"/>
      <c r="G38" s="140"/>
      <c r="H38" s="139"/>
      <c r="I38" s="141"/>
      <c r="J38" s="142"/>
      <c r="K38" s="140"/>
      <c r="L38" s="141"/>
      <c r="M38" s="3"/>
      <c r="N38" s="17"/>
    </row>
    <row r="39" spans="1:14">
      <c r="A39" s="3"/>
      <c r="B39" s="138" t="s">
        <v>244</v>
      </c>
      <c r="C39" s="138"/>
      <c r="D39" s="4"/>
      <c r="E39" s="4"/>
      <c r="F39" s="4"/>
      <c r="G39" s="221" t="e">
        <f>#REF!+#REF!+#REF!+#REF!+#REF!+#REF!+#REF!+#REF!+#REF!+#REF!+#REF!</f>
        <v>#REF!</v>
      </c>
      <c r="H39" s="224"/>
      <c r="I39" s="139"/>
      <c r="J39" s="141"/>
      <c r="K39" s="141"/>
      <c r="L39" s="141"/>
      <c r="M39" s="3"/>
      <c r="N39" s="17"/>
    </row>
    <row r="40" spans="1:14">
      <c r="A40" s="3"/>
      <c r="B40" s="138" t="s">
        <v>245</v>
      </c>
      <c r="C40" s="139"/>
      <c r="D40" s="4"/>
      <c r="E40" s="4"/>
      <c r="F40" s="4"/>
      <c r="G40" s="224"/>
      <c r="H40" s="224"/>
      <c r="I40" s="224"/>
      <c r="J40" s="224"/>
      <c r="K40" s="143"/>
      <c r="L40" s="224"/>
      <c r="M40" s="3"/>
      <c r="N40" s="17"/>
    </row>
    <row r="41" spans="1:14">
      <c r="A41" s="3"/>
      <c r="B41" s="138" t="s">
        <v>246</v>
      </c>
      <c r="C41" s="139"/>
      <c r="D41" s="4"/>
      <c r="E41" s="4"/>
      <c r="F41" s="4"/>
      <c r="G41" s="224"/>
      <c r="H41" s="224"/>
      <c r="I41" s="224"/>
      <c r="J41" s="141"/>
      <c r="K41" s="224"/>
      <c r="L41" s="224"/>
      <c r="M41" s="3"/>
      <c r="N41" s="17"/>
    </row>
    <row r="42" spans="1:14">
      <c r="A42" s="3"/>
      <c r="B42" s="138" t="s">
        <v>247</v>
      </c>
      <c r="C42" s="139"/>
      <c r="D42" s="4"/>
      <c r="E42" s="4"/>
      <c r="F42" s="4"/>
      <c r="G42" s="224"/>
      <c r="L42" s="224"/>
      <c r="M42" s="3"/>
      <c r="N42" s="17"/>
    </row>
    <row r="43" spans="1:14">
      <c r="A43" s="3"/>
      <c r="B43" s="3" t="s">
        <v>248</v>
      </c>
      <c r="C43" s="3"/>
      <c r="D43" s="4"/>
      <c r="E43" s="4"/>
      <c r="F43" s="4"/>
      <c r="G43" s="224"/>
      <c r="H43" s="224"/>
      <c r="I43" s="224"/>
      <c r="J43" s="224"/>
      <c r="K43" s="224"/>
      <c r="L43" s="224"/>
      <c r="M43" s="3"/>
      <c r="N43" s="17"/>
    </row>
    <row r="44" spans="1:14">
      <c r="B44" s="5" t="s">
        <v>249</v>
      </c>
      <c r="G44" s="94">
        <v>1345956</v>
      </c>
      <c r="J44" s="94">
        <v>151771</v>
      </c>
      <c r="K44" s="94">
        <v>144242</v>
      </c>
      <c r="L44" s="94">
        <v>113601</v>
      </c>
      <c r="N44" s="17"/>
    </row>
    <row r="45" spans="1:14">
      <c r="B45" s="5"/>
      <c r="N45" s="17"/>
    </row>
    <row r="46" spans="1:14">
      <c r="B46" s="5"/>
      <c r="D46" s="5"/>
      <c r="E46" s="5"/>
      <c r="F46" s="5"/>
      <c r="G46" s="5"/>
      <c r="H46" s="5"/>
      <c r="I46" s="224"/>
      <c r="N46" s="17"/>
    </row>
    <row r="47" spans="1:14">
      <c r="B47" s="5"/>
      <c r="D47" s="94"/>
      <c r="E47" s="94"/>
      <c r="F47" s="94"/>
      <c r="G47" s="5"/>
      <c r="H47" s="224"/>
      <c r="I47" s="224"/>
      <c r="L47" s="5"/>
      <c r="M47" s="224"/>
      <c r="N47" s="17"/>
    </row>
    <row r="48" spans="1:14">
      <c r="B48" s="5"/>
      <c r="D48" s="94"/>
      <c r="E48" s="94"/>
      <c r="F48" s="94"/>
      <c r="G48" s="5"/>
      <c r="H48" s="224"/>
      <c r="I48" s="224"/>
      <c r="L48" s="5"/>
      <c r="N48" s="17"/>
    </row>
    <row r="49" spans="4:14">
      <c r="D49" s="94"/>
      <c r="E49" s="94"/>
      <c r="F49" s="94"/>
      <c r="G49" s="5"/>
      <c r="H49" s="224"/>
      <c r="I49" s="224"/>
      <c r="L49" s="5"/>
      <c r="N49" s="17"/>
    </row>
    <row r="50" spans="4:14">
      <c r="D50" s="94"/>
      <c r="E50" s="94"/>
      <c r="F50" s="94"/>
      <c r="G50" s="5"/>
      <c r="H50" s="224"/>
      <c r="I50" s="224"/>
      <c r="L50" s="5"/>
      <c r="N50" s="17"/>
    </row>
    <row r="51" spans="4:14">
      <c r="D51" s="94"/>
      <c r="E51" s="94"/>
      <c r="F51" s="94"/>
      <c r="G51" s="5"/>
      <c r="H51" s="224"/>
      <c r="I51" s="224"/>
      <c r="L51" s="5"/>
      <c r="N51" s="17"/>
    </row>
    <row r="52" spans="4:14">
      <c r="D52" s="94"/>
      <c r="E52" s="94"/>
      <c r="F52" s="94"/>
      <c r="G52" s="5"/>
      <c r="H52" s="224"/>
      <c r="I52" s="224"/>
      <c r="L52" s="5"/>
      <c r="N52" s="17"/>
    </row>
    <row r="53" spans="4:14">
      <c r="D53" s="94"/>
      <c r="E53" s="94"/>
      <c r="F53" s="94"/>
      <c r="G53" s="5"/>
      <c r="H53" s="224"/>
      <c r="I53" s="224"/>
      <c r="L53" s="5"/>
      <c r="N53" s="17"/>
    </row>
    <row r="54" spans="4:14">
      <c r="D54" s="94"/>
      <c r="E54" s="94"/>
      <c r="F54" s="94"/>
      <c r="G54" s="5"/>
      <c r="H54" s="224"/>
      <c r="I54" s="224"/>
      <c r="L54" s="5"/>
      <c r="N54" s="17"/>
    </row>
    <row r="55" spans="4:14">
      <c r="D55" s="94"/>
      <c r="E55" s="94"/>
      <c r="F55" s="94"/>
      <c r="G55" s="5"/>
      <c r="H55" s="224"/>
      <c r="I55" s="224"/>
      <c r="L55" s="5"/>
      <c r="N55" s="17"/>
    </row>
    <row r="56" spans="4:14">
      <c r="D56" s="94"/>
      <c r="E56" s="94"/>
      <c r="F56" s="94"/>
      <c r="G56" s="5"/>
      <c r="H56" s="224"/>
      <c r="I56" s="224"/>
      <c r="L56" s="5"/>
      <c r="N56" s="17"/>
    </row>
    <row r="57" spans="4:14">
      <c r="D57" s="5"/>
      <c r="E57" s="5"/>
      <c r="F57" s="5"/>
      <c r="G57" s="5"/>
      <c r="H57" s="5"/>
      <c r="I57" s="224"/>
      <c r="N57" s="17"/>
    </row>
    <row r="58" spans="4:14">
      <c r="D58" s="5"/>
      <c r="E58" s="5"/>
      <c r="F58" s="5"/>
      <c r="G58" s="5"/>
      <c r="H58" s="5"/>
      <c r="I58" s="224"/>
      <c r="N58" s="17"/>
    </row>
    <row r="59" spans="4:14">
      <c r="D59" s="5"/>
      <c r="E59" s="5"/>
      <c r="F59" s="5"/>
      <c r="G59" s="5"/>
      <c r="H59" s="5"/>
      <c r="I59" s="224"/>
      <c r="N59" s="17"/>
    </row>
    <row r="60" spans="4:14">
      <c r="D60" s="5"/>
      <c r="E60" s="5"/>
      <c r="F60" s="5"/>
      <c r="G60" s="5"/>
      <c r="H60" s="5"/>
      <c r="I60" s="224"/>
      <c r="N60" s="17"/>
    </row>
    <row r="61" spans="4:14">
      <c r="D61" s="5"/>
      <c r="E61" s="5"/>
      <c r="F61" s="5"/>
      <c r="G61" s="5"/>
      <c r="H61" s="5"/>
      <c r="I61" s="224"/>
      <c r="N61" s="17"/>
    </row>
    <row r="62" spans="4:14">
      <c r="D62" s="5"/>
      <c r="E62" s="5"/>
      <c r="F62" s="5"/>
      <c r="G62" s="5"/>
      <c r="H62" s="5"/>
      <c r="I62" s="224"/>
      <c r="N62" s="17"/>
    </row>
    <row r="63" spans="4:14">
      <c r="D63" s="5"/>
      <c r="E63" s="5"/>
      <c r="F63" s="5"/>
      <c r="G63" s="5"/>
      <c r="H63" s="5"/>
      <c r="I63" s="224"/>
      <c r="N63" s="17"/>
    </row>
    <row r="64" spans="4:14">
      <c r="D64" s="5"/>
      <c r="E64" s="5"/>
      <c r="F64" s="5"/>
      <c r="G64" s="5"/>
      <c r="H64" s="5"/>
      <c r="I64" s="224"/>
      <c r="N64" s="17"/>
    </row>
    <row r="65" spans="4:14">
      <c r="D65" s="5"/>
      <c r="E65" s="5"/>
      <c r="F65" s="5"/>
      <c r="G65" s="5"/>
      <c r="H65" s="5"/>
      <c r="I65" s="224"/>
      <c r="N65" s="17"/>
    </row>
    <row r="66" spans="4:14">
      <c r="D66" s="5"/>
      <c r="E66" s="5"/>
      <c r="F66" s="5"/>
      <c r="G66" s="5"/>
      <c r="H66" s="5"/>
      <c r="I66" s="224"/>
      <c r="N66" s="17"/>
    </row>
    <row r="67" spans="4:14">
      <c r="D67" s="5"/>
      <c r="E67" s="5"/>
      <c r="F67" s="5"/>
      <c r="G67" s="5"/>
      <c r="H67" s="5"/>
      <c r="I67" s="224"/>
      <c r="N67" s="17"/>
    </row>
    <row r="68" spans="4:14">
      <c r="D68" s="5"/>
      <c r="E68" s="5"/>
      <c r="F68" s="5"/>
      <c r="G68" s="5"/>
      <c r="H68" s="5"/>
      <c r="I68" s="224"/>
      <c r="N68" s="17"/>
    </row>
    <row r="69" spans="4:14">
      <c r="D69" s="5"/>
      <c r="E69" s="5"/>
      <c r="F69" s="5"/>
      <c r="G69" s="5"/>
      <c r="H69" s="5"/>
      <c r="I69" s="224"/>
      <c r="N69" s="17"/>
    </row>
    <row r="70" spans="4:14">
      <c r="D70" s="5"/>
      <c r="E70" s="5"/>
      <c r="F70" s="5"/>
      <c r="G70" s="5"/>
      <c r="H70" s="5"/>
      <c r="I70" s="224"/>
      <c r="N70" s="17"/>
    </row>
    <row r="71" spans="4:14">
      <c r="D71" s="5"/>
      <c r="E71" s="5"/>
      <c r="F71" s="5"/>
      <c r="G71" s="5"/>
      <c r="H71" s="5"/>
      <c r="I71" s="224"/>
      <c r="N71" s="17"/>
    </row>
    <row r="72" spans="4:14">
      <c r="D72" s="5"/>
      <c r="E72" s="5"/>
      <c r="F72" s="5"/>
      <c r="G72" s="5"/>
      <c r="H72" s="5"/>
      <c r="I72" s="224"/>
      <c r="N72" s="17"/>
    </row>
    <row r="73" spans="4:14">
      <c r="N73" s="17"/>
    </row>
    <row r="74" spans="4:14">
      <c r="N74" s="17"/>
    </row>
    <row r="75" spans="4:14">
      <c r="N75" s="17"/>
    </row>
    <row r="76" spans="4:14">
      <c r="N76" s="17"/>
    </row>
    <row r="77" spans="4:14">
      <c r="N77" s="17"/>
    </row>
    <row r="78" spans="4:14">
      <c r="N78" s="17"/>
    </row>
    <row r="79" spans="4:14">
      <c r="N79" s="17"/>
    </row>
    <row r="80" spans="4:14">
      <c r="N80" s="17"/>
    </row>
    <row r="81" spans="14:14">
      <c r="N81" s="17"/>
    </row>
    <row r="82" spans="14:14">
      <c r="N82" s="17"/>
    </row>
    <row r="83" spans="14:14">
      <c r="N83" s="17"/>
    </row>
    <row r="84" spans="14:14">
      <c r="N84" s="17"/>
    </row>
    <row r="85" spans="14:14">
      <c r="N85" s="17"/>
    </row>
    <row r="86" spans="14:14">
      <c r="N86" s="17"/>
    </row>
    <row r="87" spans="14:14">
      <c r="N87" s="17"/>
    </row>
    <row r="88" spans="14:14">
      <c r="N88" s="17"/>
    </row>
    <row r="89" spans="14:14">
      <c r="N89" s="17"/>
    </row>
    <row r="90" spans="14:14">
      <c r="N90" s="17"/>
    </row>
    <row r="91" spans="14:14">
      <c r="N91" s="17"/>
    </row>
    <row r="92" spans="14:14">
      <c r="N92" s="17"/>
    </row>
    <row r="93" spans="14:14">
      <c r="N93" s="17"/>
    </row>
    <row r="94" spans="14:14">
      <c r="N94" s="17"/>
    </row>
    <row r="95" spans="14:14">
      <c r="N95" s="17"/>
    </row>
    <row r="96" spans="14:14">
      <c r="N96" s="17"/>
    </row>
    <row r="97" spans="14:14">
      <c r="N97" s="17"/>
    </row>
    <row r="98" spans="14:14">
      <c r="N98" s="17"/>
    </row>
    <row r="99" spans="14:14">
      <c r="N99" s="17"/>
    </row>
    <row r="100" spans="14:14">
      <c r="N100" s="17"/>
    </row>
    <row r="101" spans="14:14">
      <c r="N101" s="17"/>
    </row>
    <row r="102" spans="14:14">
      <c r="N102" s="17"/>
    </row>
    <row r="103" spans="14:14">
      <c r="N103" s="17"/>
    </row>
    <row r="104" spans="14:14">
      <c r="N104" s="17"/>
    </row>
    <row r="105" spans="14:14">
      <c r="N105" s="17"/>
    </row>
    <row r="106" spans="14:14">
      <c r="N106" s="17"/>
    </row>
    <row r="107" spans="14:14">
      <c r="N107" s="17"/>
    </row>
    <row r="108" spans="14:14">
      <c r="N108" s="17"/>
    </row>
    <row r="109" spans="14:14">
      <c r="N109" s="17"/>
    </row>
    <row r="110" spans="14:14">
      <c r="N110" s="17"/>
    </row>
    <row r="111" spans="14:14">
      <c r="N111" s="17"/>
    </row>
    <row r="112" spans="14:14">
      <c r="N112" s="17"/>
    </row>
    <row r="113" spans="14:14">
      <c r="N113" s="17"/>
    </row>
    <row r="114" spans="14:14">
      <c r="N114" s="17"/>
    </row>
    <row r="115" spans="14:14">
      <c r="N115" s="17"/>
    </row>
    <row r="116" spans="14:14">
      <c r="N116" s="17"/>
    </row>
    <row r="117" spans="14:14">
      <c r="N117" s="17"/>
    </row>
    <row r="118" spans="14:14">
      <c r="N118" s="17"/>
    </row>
    <row r="119" spans="14:14">
      <c r="N119" s="17"/>
    </row>
    <row r="120" spans="14:14">
      <c r="N120" s="17"/>
    </row>
    <row r="121" spans="14:14">
      <c r="N121" s="17"/>
    </row>
    <row r="122" spans="14:14">
      <c r="N122" s="17"/>
    </row>
    <row r="123" spans="14:14">
      <c r="N123" s="17"/>
    </row>
    <row r="124" spans="14:14">
      <c r="N124" s="17"/>
    </row>
    <row r="125" spans="14:14">
      <c r="N125" s="17"/>
    </row>
    <row r="126" spans="14:14">
      <c r="N126" s="17"/>
    </row>
    <row r="127" spans="14:14">
      <c r="N127" s="17"/>
    </row>
    <row r="128" spans="14:14">
      <c r="N128" s="17"/>
    </row>
    <row r="129" spans="14:14">
      <c r="N129" s="17"/>
    </row>
    <row r="130" spans="14:14">
      <c r="N130" s="17"/>
    </row>
    <row r="131" spans="14:14">
      <c r="N131" s="17"/>
    </row>
    <row r="132" spans="14:14">
      <c r="N132" s="17"/>
    </row>
    <row r="133" spans="14:14">
      <c r="N133" s="17"/>
    </row>
    <row r="134" spans="14:14">
      <c r="N134" s="17"/>
    </row>
    <row r="135" spans="14:14">
      <c r="N135" s="17"/>
    </row>
    <row r="136" spans="14:14">
      <c r="N136" s="17"/>
    </row>
    <row r="137" spans="14:14">
      <c r="N137" s="17"/>
    </row>
    <row r="138" spans="14:14">
      <c r="N138" s="17"/>
    </row>
    <row r="139" spans="14:14">
      <c r="N139" s="17"/>
    </row>
    <row r="140" spans="14:14">
      <c r="N140" s="17"/>
    </row>
    <row r="141" spans="14:14">
      <c r="N141" s="17"/>
    </row>
    <row r="142" spans="14:14">
      <c r="N142" s="17"/>
    </row>
    <row r="143" spans="14:14">
      <c r="N143" s="17"/>
    </row>
    <row r="144" spans="14:14">
      <c r="N144" s="17"/>
    </row>
    <row r="145" spans="14:14">
      <c r="N145" s="17"/>
    </row>
    <row r="146" spans="14:14">
      <c r="N146" s="17"/>
    </row>
    <row r="147" spans="14:14">
      <c r="N147" s="17"/>
    </row>
    <row r="148" spans="14:14">
      <c r="N148" s="17"/>
    </row>
    <row r="149" spans="14:14">
      <c r="N149" s="17"/>
    </row>
    <row r="150" spans="14:14">
      <c r="N150" s="17"/>
    </row>
    <row r="151" spans="14:14">
      <c r="N151" s="17"/>
    </row>
    <row r="152" spans="14:14">
      <c r="N152" s="17"/>
    </row>
    <row r="153" spans="14:14">
      <c r="N153" s="17"/>
    </row>
    <row r="154" spans="14:14">
      <c r="N154" s="17"/>
    </row>
    <row r="155" spans="14:14">
      <c r="N155" s="17"/>
    </row>
    <row r="156" spans="14:14">
      <c r="N156" s="17"/>
    </row>
    <row r="157" spans="14:14">
      <c r="N157" s="17"/>
    </row>
    <row r="158" spans="14:14">
      <c r="N158" s="17"/>
    </row>
    <row r="159" spans="14:14">
      <c r="N159" s="17"/>
    </row>
    <row r="160" spans="14:14">
      <c r="N160" s="17"/>
    </row>
    <row r="161" spans="14:14">
      <c r="N161" s="17"/>
    </row>
    <row r="162" spans="14:14">
      <c r="N162" s="17"/>
    </row>
    <row r="163" spans="14:14">
      <c r="N163" s="17"/>
    </row>
    <row r="164" spans="14:14">
      <c r="N164" s="17"/>
    </row>
    <row r="165" spans="14:14">
      <c r="N165" s="17"/>
    </row>
    <row r="166" spans="14:14">
      <c r="N166" s="17"/>
    </row>
    <row r="167" spans="14:14">
      <c r="N167" s="17"/>
    </row>
    <row r="168" spans="14:14">
      <c r="N168" s="17"/>
    </row>
    <row r="169" spans="14:14">
      <c r="N169" s="17"/>
    </row>
    <row r="170" spans="14:14">
      <c r="N170" s="17"/>
    </row>
    <row r="171" spans="14:14">
      <c r="N171" s="17"/>
    </row>
    <row r="172" spans="14:14">
      <c r="N172" s="17"/>
    </row>
    <row r="173" spans="14:14">
      <c r="N173" s="17"/>
    </row>
    <row r="174" spans="14:14">
      <c r="N174" s="17"/>
    </row>
    <row r="175" spans="14:14">
      <c r="N175" s="17"/>
    </row>
    <row r="176" spans="14:14">
      <c r="N176" s="17"/>
    </row>
    <row r="177" spans="14:14">
      <c r="N177" s="17"/>
    </row>
    <row r="178" spans="14:14">
      <c r="N178" s="17"/>
    </row>
    <row r="179" spans="14:14">
      <c r="N179" s="17"/>
    </row>
    <row r="180" spans="14:14">
      <c r="N180" s="17"/>
    </row>
    <row r="181" spans="14:14">
      <c r="N181" s="17"/>
    </row>
    <row r="182" spans="14:14">
      <c r="N182" s="17"/>
    </row>
    <row r="183" spans="14:14">
      <c r="N183" s="17"/>
    </row>
    <row r="184" spans="14:14">
      <c r="N184" s="17"/>
    </row>
    <row r="185" spans="14:14">
      <c r="N185" s="17"/>
    </row>
    <row r="186" spans="14:14">
      <c r="N186" s="17"/>
    </row>
    <row r="187" spans="14:14">
      <c r="N187" s="17"/>
    </row>
    <row r="188" spans="14:14">
      <c r="N188" s="17"/>
    </row>
    <row r="189" spans="14:14">
      <c r="N189" s="17"/>
    </row>
    <row r="190" spans="14:14">
      <c r="N190" s="17"/>
    </row>
    <row r="191" spans="14:14">
      <c r="N191" s="17"/>
    </row>
    <row r="192" spans="14:14">
      <c r="N192" s="17"/>
    </row>
    <row r="193" spans="14:14">
      <c r="N193" s="17"/>
    </row>
    <row r="194" spans="14:14">
      <c r="N194" s="17"/>
    </row>
    <row r="195" spans="14:14">
      <c r="N195" s="17"/>
    </row>
    <row r="196" spans="14:14">
      <c r="N196" s="17"/>
    </row>
    <row r="197" spans="14:14">
      <c r="N197" s="17"/>
    </row>
    <row r="198" spans="14:14">
      <c r="N198" s="17"/>
    </row>
    <row r="199" spans="14:14">
      <c r="N199" s="17"/>
    </row>
    <row r="200" spans="14:14">
      <c r="N200" s="17"/>
    </row>
  </sheetData>
  <mergeCells count="27">
    <mergeCell ref="B32:D32"/>
    <mergeCell ref="G35:H35"/>
    <mergeCell ref="G36:H36"/>
    <mergeCell ref="B29:D29"/>
    <mergeCell ref="G29:H29"/>
    <mergeCell ref="B30:D30"/>
    <mergeCell ref="G30:H30"/>
    <mergeCell ref="B31:D31"/>
    <mergeCell ref="G31:H31"/>
    <mergeCell ref="O5:O6"/>
    <mergeCell ref="A22:C22"/>
    <mergeCell ref="A23:C23"/>
    <mergeCell ref="B24:C24"/>
    <mergeCell ref="H5:H6"/>
    <mergeCell ref="I5:I6"/>
    <mergeCell ref="J5:L5"/>
    <mergeCell ref="M5:N5"/>
    <mergeCell ref="B28:D28"/>
    <mergeCell ref="G28:H28"/>
    <mergeCell ref="A25:C25"/>
    <mergeCell ref="L1:M1"/>
    <mergeCell ref="A2:L3"/>
    <mergeCell ref="A5:A6"/>
    <mergeCell ref="B5:B6"/>
    <mergeCell ref="C5:C6"/>
    <mergeCell ref="D5:F5"/>
    <mergeCell ref="G5:G6"/>
  </mergeCells>
  <phoneticPr fontId="0" type="noConversion"/>
  <dataValidations count="1">
    <dataValidation type="list" allowBlank="1" showInputMessage="1" showErrorMessage="1" sqref="D20:F20 C8:C20">
      <formula1>#REF!</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sheetPr>
    <tabColor theme="9" tint="0.39997558519241921"/>
  </sheetPr>
  <dimension ref="A1:R194"/>
  <sheetViews>
    <sheetView workbookViewId="0">
      <selection activeCell="C38" sqref="C38:C39"/>
    </sheetView>
  </sheetViews>
  <sheetFormatPr defaultRowHeight="15"/>
  <cols>
    <col min="1" max="1" width="3.7109375" style="5" customWidth="1"/>
    <col min="2" max="2" width="0.140625" style="94" customWidth="1"/>
    <col min="3" max="3" width="30.85546875" style="5" customWidth="1"/>
    <col min="4" max="4" width="15.5703125" style="95" customWidth="1"/>
    <col min="5" max="6" width="12.28515625" style="95" customWidth="1"/>
    <col min="7" max="7" width="20.28515625" style="94" customWidth="1"/>
    <col min="8" max="8" width="16.42578125" style="94" customWidth="1"/>
    <col min="9" max="9" width="12.42578125" style="94" customWidth="1"/>
    <col min="10" max="10" width="15.85546875" style="94" customWidth="1"/>
    <col min="11" max="11" width="11.140625" style="94" customWidth="1"/>
    <col min="12" max="13" width="9.28515625" style="94" customWidth="1"/>
    <col min="14" max="14" width="12.85546875" style="5" customWidth="1"/>
    <col min="15" max="15" width="12.140625" style="5" customWidth="1"/>
    <col min="16" max="16" width="13.5703125" style="5" hidden="1" customWidth="1"/>
    <col min="17" max="16384" width="9.140625" style="5"/>
  </cols>
  <sheetData>
    <row r="1" spans="1:18">
      <c r="L1" s="1665"/>
      <c r="M1" s="1665"/>
    </row>
    <row r="2" spans="1:18" s="1" customFormat="1" ht="18.75">
      <c r="A2" s="1618" t="s">
        <v>234</v>
      </c>
      <c r="B2" s="1618"/>
      <c r="C2" s="1618"/>
      <c r="D2" s="1618"/>
      <c r="E2" s="1618"/>
      <c r="F2" s="1618"/>
      <c r="G2" s="1618"/>
      <c r="H2" s="1618"/>
      <c r="I2" s="1618"/>
      <c r="J2" s="1618"/>
      <c r="K2" s="1618"/>
      <c r="L2" s="1618"/>
      <c r="M2" s="1618"/>
      <c r="N2" s="223"/>
    </row>
    <row r="3" spans="1:18" s="2" customFormat="1" ht="18.75">
      <c r="A3" s="1618"/>
      <c r="B3" s="1618"/>
      <c r="C3" s="1618"/>
      <c r="D3" s="1618"/>
      <c r="E3" s="1618"/>
      <c r="F3" s="1618"/>
      <c r="G3" s="1618"/>
      <c r="H3" s="1618"/>
      <c r="I3" s="1618"/>
      <c r="J3" s="1618"/>
      <c r="K3" s="1618"/>
      <c r="L3" s="1618"/>
      <c r="M3" s="1618"/>
      <c r="N3" s="223"/>
    </row>
    <row r="4" spans="1:18" ht="15.75" thickBot="1">
      <c r="A4" s="3"/>
      <c r="B4" s="224"/>
      <c r="C4" s="3"/>
      <c r="D4" s="4"/>
      <c r="E4" s="4"/>
      <c r="F4" s="4"/>
      <c r="G4" s="224"/>
      <c r="H4" s="224"/>
      <c r="I4" s="224"/>
      <c r="J4" s="224"/>
      <c r="K4" s="224"/>
      <c r="L4" s="224"/>
      <c r="M4" s="224"/>
      <c r="N4" s="224"/>
    </row>
    <row r="5" spans="1:18" s="6" customFormat="1" ht="18.75">
      <c r="A5" s="1672" t="s">
        <v>134</v>
      </c>
      <c r="B5" s="1674" t="s">
        <v>301</v>
      </c>
      <c r="C5" s="1674" t="s">
        <v>295</v>
      </c>
      <c r="D5" s="1676" t="s">
        <v>298</v>
      </c>
      <c r="E5" s="1677"/>
      <c r="F5" s="1678"/>
      <c r="G5" s="1674" t="s">
        <v>300</v>
      </c>
      <c r="H5" s="1674" t="s">
        <v>302</v>
      </c>
      <c r="I5" s="1674" t="s">
        <v>140</v>
      </c>
      <c r="J5" s="1679" t="s">
        <v>141</v>
      </c>
      <c r="K5" s="1681" t="s">
        <v>142</v>
      </c>
      <c r="L5" s="1681"/>
      <c r="M5" s="1682"/>
      <c r="N5" s="1615"/>
      <c r="O5" s="1616"/>
      <c r="P5" s="1604" t="s">
        <v>250</v>
      </c>
    </row>
    <row r="6" spans="1:18" ht="16.5" thickBot="1">
      <c r="A6" s="1673"/>
      <c r="B6" s="1675"/>
      <c r="C6" s="1675"/>
      <c r="D6" s="242" t="s">
        <v>296</v>
      </c>
      <c r="E6" s="241" t="s">
        <v>297</v>
      </c>
      <c r="F6" s="241" t="s">
        <v>299</v>
      </c>
      <c r="G6" s="1675"/>
      <c r="H6" s="1857"/>
      <c r="I6" s="1675"/>
      <c r="J6" s="1680"/>
      <c r="K6" s="239" t="s">
        <v>144</v>
      </c>
      <c r="L6" s="240" t="s">
        <v>145</v>
      </c>
      <c r="M6" s="248" t="s">
        <v>146</v>
      </c>
      <c r="N6" s="243"/>
      <c r="O6" s="244"/>
      <c r="P6" s="1605"/>
    </row>
    <row r="7" spans="1:18" ht="18.75">
      <c r="A7" s="249"/>
      <c r="B7" s="18"/>
      <c r="C7" s="18"/>
      <c r="D7" s="18"/>
      <c r="E7" s="18"/>
      <c r="F7" s="18"/>
      <c r="G7" s="18"/>
      <c r="H7" s="18"/>
      <c r="I7" s="18"/>
      <c r="J7" s="18"/>
      <c r="K7" s="18"/>
      <c r="L7" s="18"/>
      <c r="M7" s="250"/>
      <c r="N7" s="223"/>
      <c r="O7" s="2"/>
    </row>
    <row r="8" spans="1:18" ht="31.5">
      <c r="A8" s="251">
        <v>1</v>
      </c>
      <c r="B8" s="12"/>
      <c r="C8" s="245" t="s">
        <v>122</v>
      </c>
      <c r="D8" s="516" t="e">
        <f>SUMIF(#REF!,#REF!,#REF!)</f>
        <v>#REF!</v>
      </c>
      <c r="E8" s="516" t="e">
        <f>SUMIF(#REF!,#REF!,#REF!)</f>
        <v>#REF!</v>
      </c>
      <c r="F8" s="516" t="e">
        <f>SUM(D8:E8)</f>
        <v>#REF!</v>
      </c>
      <c r="G8" s="15" t="e">
        <f>SUMIF(#REF!,#REF!,#REF!)</f>
        <v>#REF!</v>
      </c>
      <c r="H8" s="264" t="e">
        <f>G8/$G$16</f>
        <v>#REF!</v>
      </c>
      <c r="I8" s="15" t="e">
        <f>SUMIF(#REF!,#REF!,#REF!)</f>
        <v>#REF!</v>
      </c>
      <c r="J8" s="15" t="e">
        <f>SUMIF(#REF!,#REF!,#REF!)</f>
        <v>#REF!</v>
      </c>
      <c r="K8" s="15" t="e">
        <f>SUMIF(#REF!,#REF!,#REF!)</f>
        <v>#REF!</v>
      </c>
      <c r="L8" s="15" t="e">
        <f>SUMIF(#REF!,#REF!,#REF!)</f>
        <v>#REF!</v>
      </c>
      <c r="M8" s="252" t="e">
        <f>SUMIF(#REF!,#REF!,#REF!)</f>
        <v>#REF!</v>
      </c>
    </row>
    <row r="9" spans="1:18" ht="15.75">
      <c r="A9" s="249">
        <v>2</v>
      </c>
      <c r="B9" s="12"/>
      <c r="C9" s="245" t="s">
        <v>123</v>
      </c>
      <c r="D9" s="516" t="e">
        <f>SUMIF(#REF!,#REF!,#REF!)</f>
        <v>#REF!</v>
      </c>
      <c r="E9" s="516" t="e">
        <f>SUMIF(#REF!,#REF!,#REF!)</f>
        <v>#REF!</v>
      </c>
      <c r="F9" s="516" t="e">
        <f t="shared" ref="F9:F14" si="0">SUM(D9:E9)</f>
        <v>#REF!</v>
      </c>
      <c r="G9" s="15" t="e">
        <f>SUMIF(#REF!,#REF!,#REF!)</f>
        <v>#REF!</v>
      </c>
      <c r="H9" s="264" t="e">
        <f t="shared" ref="H9:H16" si="1">G9/$G$16</f>
        <v>#REF!</v>
      </c>
      <c r="I9" s="15" t="e">
        <f>SUMIF(#REF!,#REF!,#REF!)</f>
        <v>#REF!</v>
      </c>
      <c r="J9" s="15" t="e">
        <f>SUMIF(#REF!,#REF!,#REF!)</f>
        <v>#REF!</v>
      </c>
      <c r="K9" s="15" t="e">
        <f>SUMIF(#REF!,#REF!,#REF!)</f>
        <v>#REF!</v>
      </c>
      <c r="L9" s="15" t="e">
        <f>SUMIF(#REF!,#REF!,#REF!)</f>
        <v>#REF!</v>
      </c>
      <c r="M9" s="252" t="e">
        <f>SUMIF(#REF!,#REF!,#REF!)</f>
        <v>#REF!</v>
      </c>
    </row>
    <row r="10" spans="1:18" ht="15.75">
      <c r="A10" s="249">
        <v>3</v>
      </c>
      <c r="B10" s="12"/>
      <c r="C10" s="245" t="s">
        <v>124</v>
      </c>
      <c r="D10" s="516" t="e">
        <f>SUMIF(#REF!,#REF!,#REF!)</f>
        <v>#REF!</v>
      </c>
      <c r="E10" s="516" t="e">
        <f>SUMIF(#REF!,#REF!,#REF!)</f>
        <v>#REF!</v>
      </c>
      <c r="F10" s="516" t="e">
        <f t="shared" si="0"/>
        <v>#REF!</v>
      </c>
      <c r="G10" s="15" t="e">
        <f>SUMIF(#REF!,#REF!,#REF!)</f>
        <v>#REF!</v>
      </c>
      <c r="H10" s="264" t="e">
        <f t="shared" si="1"/>
        <v>#REF!</v>
      </c>
      <c r="I10" s="15" t="e">
        <f>SUMIF(#REF!,#REF!,#REF!)</f>
        <v>#REF!</v>
      </c>
      <c r="J10" s="15" t="e">
        <f>SUMIF(#REF!,#REF!,#REF!)</f>
        <v>#REF!</v>
      </c>
      <c r="K10" s="15" t="e">
        <f>SUMIF(#REF!,#REF!,#REF!)</f>
        <v>#REF!</v>
      </c>
      <c r="L10" s="15" t="e">
        <f>SUMIF(#REF!,#REF!,#REF!)</f>
        <v>#REF!</v>
      </c>
      <c r="M10" s="252" t="e">
        <f>SUMIF(#REF!,#REF!,#REF!)</f>
        <v>#REF!</v>
      </c>
    </row>
    <row r="11" spans="1:18" ht="31.5">
      <c r="A11" s="251">
        <v>4</v>
      </c>
      <c r="B11" s="14"/>
      <c r="C11" s="245" t="s">
        <v>125</v>
      </c>
      <c r="D11" s="516" t="e">
        <f>SUMIF(#REF!,#REF!,#REF!)</f>
        <v>#REF!</v>
      </c>
      <c r="E11" s="516" t="e">
        <f>SUMIF(#REF!,#REF!,#REF!)</f>
        <v>#REF!</v>
      </c>
      <c r="F11" s="516" t="e">
        <f t="shared" si="0"/>
        <v>#REF!</v>
      </c>
      <c r="G11" s="15" t="e">
        <f>SUMIF(#REF!,#REF!,#REF!)</f>
        <v>#REF!</v>
      </c>
      <c r="H11" s="264" t="e">
        <f t="shared" si="1"/>
        <v>#REF!</v>
      </c>
      <c r="I11" s="15" t="e">
        <f>SUMIF(#REF!,#REF!,#REF!)</f>
        <v>#REF!</v>
      </c>
      <c r="J11" s="15" t="e">
        <f>SUMIF(#REF!,#REF!,#REF!)</f>
        <v>#REF!</v>
      </c>
      <c r="K11" s="15" t="e">
        <f>SUMIF(#REF!,#REF!,#REF!)</f>
        <v>#REF!</v>
      </c>
      <c r="L11" s="15" t="e">
        <f>SUMIF(#REF!,#REF!,#REF!)</f>
        <v>#REF!</v>
      </c>
      <c r="M11" s="252" t="e">
        <f>SUMIF(#REF!,#REF!,#REF!)</f>
        <v>#REF!</v>
      </c>
    </row>
    <row r="12" spans="1:18" ht="31.5">
      <c r="A12" s="249">
        <v>5</v>
      </c>
      <c r="B12" s="14"/>
      <c r="C12" s="245" t="s">
        <v>126</v>
      </c>
      <c r="D12" s="516" t="e">
        <f>SUMIF(#REF!,#REF!,#REF!)</f>
        <v>#REF!</v>
      </c>
      <c r="E12" s="516" t="e">
        <f>SUMIF(#REF!,#REF!,#REF!)</f>
        <v>#REF!</v>
      </c>
      <c r="F12" s="516" t="e">
        <f t="shared" si="0"/>
        <v>#REF!</v>
      </c>
      <c r="G12" s="15" t="e">
        <f>SUMIF(#REF!,#REF!,#REF!)</f>
        <v>#REF!</v>
      </c>
      <c r="H12" s="264" t="e">
        <f t="shared" si="1"/>
        <v>#REF!</v>
      </c>
      <c r="I12" s="15" t="e">
        <f>SUMIF(#REF!,#REF!,#REF!)</f>
        <v>#REF!</v>
      </c>
      <c r="J12" s="15" t="e">
        <f>SUMIF(#REF!,#REF!,#REF!)</f>
        <v>#REF!</v>
      </c>
      <c r="K12" s="15" t="e">
        <f>SUMIF(#REF!,#REF!,#REF!)</f>
        <v>#REF!</v>
      </c>
      <c r="L12" s="15" t="e">
        <f>SUMIF(#REF!,#REF!,#REF!)</f>
        <v>#REF!</v>
      </c>
      <c r="M12" s="252" t="e">
        <f>SUMIF(#REF!,#REF!,#REF!)</f>
        <v>#REF!</v>
      </c>
    </row>
    <row r="13" spans="1:18" ht="31.5">
      <c r="A13" s="249">
        <v>6</v>
      </c>
      <c r="B13" s="14"/>
      <c r="C13" s="245" t="s">
        <v>127</v>
      </c>
      <c r="D13" s="516" t="e">
        <f>SUMIF(#REF!,#REF!,#REF!)</f>
        <v>#REF!</v>
      </c>
      <c r="E13" s="516" t="e">
        <f>SUMIF(#REF!,#REF!,#REF!)</f>
        <v>#REF!</v>
      </c>
      <c r="F13" s="516" t="e">
        <f t="shared" si="0"/>
        <v>#REF!</v>
      </c>
      <c r="G13" s="15" t="e">
        <f>SUMIF(#REF!,#REF!,#REF!)</f>
        <v>#REF!</v>
      </c>
      <c r="H13" s="264" t="e">
        <f t="shared" si="1"/>
        <v>#REF!</v>
      </c>
      <c r="I13" s="15" t="e">
        <f>SUMIF(#REF!,#REF!,#REF!)</f>
        <v>#REF!</v>
      </c>
      <c r="J13" s="15" t="e">
        <f>SUMIF(#REF!,#REF!,#REF!)</f>
        <v>#REF!</v>
      </c>
      <c r="K13" s="15" t="e">
        <f>SUMIF(#REF!,#REF!,#REF!)</f>
        <v>#REF!</v>
      </c>
      <c r="L13" s="15" t="e">
        <f>SUMIF(#REF!,#REF!,#REF!)</f>
        <v>#REF!</v>
      </c>
      <c r="M13" s="252" t="e">
        <f>SUMIF(#REF!,#REF!,#REF!)</f>
        <v>#REF!</v>
      </c>
    </row>
    <row r="14" spans="1:18" ht="31.5">
      <c r="A14" s="251">
        <v>7</v>
      </c>
      <c r="B14" s="14"/>
      <c r="C14" s="245" t="s">
        <v>274</v>
      </c>
      <c r="D14" s="516" t="e">
        <f>SUMIF(#REF!,#REF!,#REF!)</f>
        <v>#REF!</v>
      </c>
      <c r="E14" s="516" t="e">
        <f>SUMIF(#REF!,#REF!,#REF!)</f>
        <v>#REF!</v>
      </c>
      <c r="F14" s="516" t="e">
        <f t="shared" si="0"/>
        <v>#REF!</v>
      </c>
      <c r="G14" s="15" t="e">
        <f>SUMIF(#REF!,#REF!,#REF!)</f>
        <v>#REF!</v>
      </c>
      <c r="H14" s="264" t="e">
        <f t="shared" si="1"/>
        <v>#REF!</v>
      </c>
      <c r="I14" s="15" t="e">
        <f>SUMIF(#REF!,#REF!,#REF!)</f>
        <v>#REF!</v>
      </c>
      <c r="J14" s="15" t="e">
        <f>SUMIF(#REF!,#REF!,#REF!)</f>
        <v>#REF!</v>
      </c>
      <c r="K14" s="15" t="e">
        <f>SUMIF(#REF!,#REF!,#REF!)</f>
        <v>#REF!</v>
      </c>
      <c r="L14" s="15" t="e">
        <f>SUMIF(#REF!,#REF!,#REF!)</f>
        <v>#REF!</v>
      </c>
      <c r="M14" s="252" t="e">
        <f>SUMIF(#REF!,#REF!,#REF!)</f>
        <v>#REF!</v>
      </c>
    </row>
    <row r="15" spans="1:18" ht="15.75">
      <c r="A15" s="112"/>
      <c r="B15" s="13"/>
      <c r="C15" s="247"/>
      <c r="D15" s="114"/>
      <c r="E15" s="114"/>
      <c r="F15" s="114"/>
      <c r="G15" s="14"/>
      <c r="H15" s="264"/>
      <c r="I15" s="61"/>
      <c r="J15" s="15"/>
      <c r="K15" s="15"/>
      <c r="L15" s="61"/>
      <c r="M15" s="252"/>
    </row>
    <row r="16" spans="1:18" ht="15.75">
      <c r="A16" s="1849" t="e">
        <f>#REF!</f>
        <v>#REF!</v>
      </c>
      <c r="B16" s="1850"/>
      <c r="C16" s="1851"/>
      <c r="D16" s="407" t="e">
        <f t="shared" ref="D16:M16" si="2">SUM(D8:D15)</f>
        <v>#REF!</v>
      </c>
      <c r="E16" s="407" t="e">
        <f t="shared" si="2"/>
        <v>#REF!</v>
      </c>
      <c r="F16" s="407" t="e">
        <f t="shared" si="2"/>
        <v>#REF!</v>
      </c>
      <c r="G16" s="407" t="e">
        <f>SUM(G8:G15)</f>
        <v>#REF!</v>
      </c>
      <c r="H16" s="508" t="e">
        <f t="shared" si="1"/>
        <v>#REF!</v>
      </c>
      <c r="I16" s="407" t="e">
        <f t="shared" si="2"/>
        <v>#REF!</v>
      </c>
      <c r="J16" s="407" t="e">
        <f t="shared" si="2"/>
        <v>#REF!</v>
      </c>
      <c r="K16" s="407" t="e">
        <f t="shared" si="2"/>
        <v>#REF!</v>
      </c>
      <c r="L16" s="407" t="e">
        <f t="shared" si="2"/>
        <v>#REF!</v>
      </c>
      <c r="M16" s="408" t="e">
        <f t="shared" si="2"/>
        <v>#REF!</v>
      </c>
      <c r="R16" s="17"/>
    </row>
    <row r="17" spans="1:15" ht="16.5" thickBot="1">
      <c r="A17" s="1852" t="e">
        <f>#REF!</f>
        <v>#REF!</v>
      </c>
      <c r="B17" s="1853"/>
      <c r="C17" s="1854"/>
      <c r="D17" s="388"/>
      <c r="E17" s="388"/>
      <c r="F17" s="388"/>
      <c r="G17" s="409"/>
      <c r="H17" s="409"/>
      <c r="I17" s="389"/>
      <c r="J17" s="390" t="e">
        <f>J16/J27*100</f>
        <v>#REF!</v>
      </c>
      <c r="K17" s="390" t="e">
        <f>K16/K27*100</f>
        <v>#REF!</v>
      </c>
      <c r="L17" s="389" t="e">
        <f>L16/L27*100</f>
        <v>#REF!</v>
      </c>
      <c r="M17" s="410" t="e">
        <f>M16/M27*100</f>
        <v>#REF!</v>
      </c>
      <c r="O17" s="5">
        <v>923.8</v>
      </c>
    </row>
    <row r="18" spans="1:15" ht="19.5">
      <c r="A18" s="359"/>
      <c r="B18" s="1790" t="s">
        <v>408</v>
      </c>
      <c r="C18" s="1790"/>
      <c r="D18" s="850"/>
      <c r="E18" s="360"/>
      <c r="F18" s="361"/>
      <c r="G18" s="362"/>
      <c r="H18" s="363"/>
      <c r="I18" s="364"/>
      <c r="J18" s="364"/>
      <c r="K18" s="364"/>
      <c r="L18" s="364"/>
      <c r="M18" s="406"/>
    </row>
    <row r="19" spans="1:15" ht="15.75">
      <c r="A19" s="1795" t="s">
        <v>622</v>
      </c>
      <c r="B19" s="1795"/>
      <c r="C19" s="1795"/>
      <c r="D19" s="850"/>
      <c r="E19" s="360"/>
      <c r="F19" s="361"/>
      <c r="G19" s="362"/>
      <c r="H19" s="363"/>
      <c r="I19" s="364"/>
      <c r="J19" s="364"/>
      <c r="K19" s="824" t="e">
        <f>#REF!</f>
        <v>#REF!</v>
      </c>
      <c r="L19" s="824" t="e">
        <f>#REF!</f>
        <v>#REF!</v>
      </c>
      <c r="M19" s="824" t="e">
        <f>#REF!</f>
        <v>#REF!</v>
      </c>
    </row>
    <row r="20" spans="1:15" ht="15.75">
      <c r="A20" s="819" t="s">
        <v>621</v>
      </c>
      <c r="B20" s="819"/>
      <c r="C20" s="819"/>
      <c r="D20" s="850"/>
      <c r="E20" s="360"/>
      <c r="F20" s="361"/>
      <c r="G20" s="362"/>
      <c r="H20" s="363"/>
      <c r="I20" s="364"/>
      <c r="J20" s="364"/>
      <c r="K20" s="820" t="e">
        <f>#REF!</f>
        <v>#REF!</v>
      </c>
      <c r="L20" s="820" t="e">
        <f>#REF!</f>
        <v>#REF!</v>
      </c>
      <c r="M20" s="820" t="e">
        <f>#REF!</f>
        <v>#REF!</v>
      </c>
    </row>
    <row r="21" spans="1:15" ht="19.5">
      <c r="A21" s="359"/>
      <c r="B21" s="3" t="s">
        <v>409</v>
      </c>
      <c r="C21" s="3"/>
      <c r="D21" s="365"/>
      <c r="E21" s="360"/>
      <c r="F21" s="361"/>
      <c r="G21" s="362"/>
      <c r="H21" s="363"/>
      <c r="I21" s="364"/>
      <c r="J21" s="364"/>
      <c r="K21" s="364"/>
      <c r="L21" s="364"/>
      <c r="M21" s="406"/>
    </row>
    <row r="22" spans="1:15" ht="19.5">
      <c r="A22" s="359"/>
      <c r="B22" s="1635" t="s">
        <v>410</v>
      </c>
      <c r="C22" s="1635"/>
      <c r="D22" s="1635"/>
      <c r="E22" s="360"/>
      <c r="F22" s="361"/>
      <c r="G22" s="1856" t="s">
        <v>239</v>
      </c>
      <c r="H22" s="1856"/>
      <c r="I22" s="136" t="e">
        <f>#REF!</f>
        <v>#REF!</v>
      </c>
      <c r="J22" s="136" t="e">
        <f>#REF!</f>
        <v>#REF!</v>
      </c>
      <c r="K22" s="136" t="e">
        <f>#REF!</f>
        <v>#REF!</v>
      </c>
      <c r="L22" s="136" t="e">
        <f>#REF!</f>
        <v>#REF!</v>
      </c>
      <c r="M22" s="406"/>
    </row>
    <row r="23" spans="1:15" ht="19.5">
      <c r="A23" s="359"/>
      <c r="B23" s="1635" t="s">
        <v>411</v>
      </c>
      <c r="C23" s="1635"/>
      <c r="D23" s="1635"/>
      <c r="E23" s="360"/>
      <c r="F23" s="361"/>
      <c r="G23" s="1856" t="s">
        <v>626</v>
      </c>
      <c r="H23" s="1856"/>
      <c r="I23" s="136" t="e">
        <f>#REF!</f>
        <v>#REF!</v>
      </c>
      <c r="J23" s="136" t="e">
        <f>#REF!</f>
        <v>#REF!</v>
      </c>
      <c r="K23" s="136" t="e">
        <f>#REF!</f>
        <v>#REF!</v>
      </c>
      <c r="L23" s="136" t="e">
        <f>#REF!</f>
        <v>#REF!</v>
      </c>
      <c r="M23" s="406"/>
    </row>
    <row r="24" spans="1:15" ht="19.5">
      <c r="A24" s="359"/>
      <c r="B24" s="1635" t="s">
        <v>412</v>
      </c>
      <c r="C24" s="1635"/>
      <c r="D24" s="1635"/>
      <c r="E24" s="360"/>
      <c r="F24" s="361"/>
      <c r="G24" s="1856" t="s">
        <v>241</v>
      </c>
      <c r="H24" s="1856"/>
      <c r="I24" s="136" t="e">
        <f>#REF!</f>
        <v>#REF!</v>
      </c>
      <c r="J24" s="136" t="e">
        <f>#REF!</f>
        <v>#REF!</v>
      </c>
      <c r="K24" s="136" t="e">
        <f>#REF!</f>
        <v>#REF!</v>
      </c>
      <c r="L24" s="136" t="e">
        <f>#REF!</f>
        <v>#REF!</v>
      </c>
      <c r="M24" s="406"/>
    </row>
    <row r="25" spans="1:15" ht="19.5">
      <c r="A25" s="359"/>
      <c r="B25" s="1635" t="s">
        <v>413</v>
      </c>
      <c r="C25" s="1635"/>
      <c r="D25" s="1635"/>
      <c r="E25" s="360"/>
      <c r="F25" s="361"/>
      <c r="G25" s="520"/>
      <c r="H25" s="520"/>
      <c r="I25" s="521"/>
      <c r="J25" s="521"/>
      <c r="K25" s="521"/>
      <c r="L25" s="521"/>
      <c r="M25" s="522"/>
    </row>
    <row r="26" spans="1:15" ht="20.25" thickBot="1">
      <c r="A26" s="359"/>
      <c r="B26" s="1635" t="s">
        <v>414</v>
      </c>
      <c r="C26" s="1635"/>
      <c r="D26" s="1635"/>
      <c r="E26" s="360"/>
      <c r="F26" s="361"/>
      <c r="G26" s="362"/>
      <c r="H26" s="363"/>
      <c r="I26" s="364"/>
      <c r="J26" s="364"/>
      <c r="K26" s="364"/>
      <c r="L26" s="364"/>
      <c r="M26" s="406"/>
    </row>
    <row r="27" spans="1:15" ht="15.75">
      <c r="A27" s="129" t="s">
        <v>237</v>
      </c>
      <c r="B27" s="130"/>
      <c r="C27" s="130"/>
      <c r="D27" s="131"/>
      <c r="E27" s="131"/>
      <c r="F27" s="131"/>
      <c r="G27" s="133"/>
      <c r="H27" s="133"/>
      <c r="I27" s="133"/>
      <c r="J27" s="134" t="e">
        <f>I22/I23</f>
        <v>#REF!</v>
      </c>
      <c r="K27" s="134" t="e">
        <f>J22/J23</f>
        <v>#REF!</v>
      </c>
      <c r="L27" s="134" t="e">
        <f>K22/K23</f>
        <v>#REF!</v>
      </c>
      <c r="M27" s="134" t="e">
        <f>L22/L23</f>
        <v>#REF!</v>
      </c>
      <c r="O27" s="265" t="e">
        <f>O17/G16</f>
        <v>#REF!</v>
      </c>
    </row>
    <row r="28" spans="1:15">
      <c r="A28" s="3"/>
      <c r="B28" s="224"/>
      <c r="C28" s="3"/>
      <c r="D28" s="4"/>
      <c r="E28" s="4"/>
      <c r="F28" s="4"/>
      <c r="G28" s="224"/>
      <c r="H28" s="224"/>
      <c r="I28" s="224"/>
      <c r="J28" s="224"/>
      <c r="K28" s="224"/>
      <c r="L28" s="224"/>
      <c r="M28" s="224"/>
    </row>
    <row r="29" spans="1:15">
      <c r="A29" s="3"/>
      <c r="B29" s="3" t="s">
        <v>238</v>
      </c>
      <c r="C29" s="3"/>
      <c r="D29" s="4"/>
      <c r="E29" s="4"/>
      <c r="F29" s="4"/>
      <c r="G29" s="1617" t="s">
        <v>239</v>
      </c>
      <c r="H29" s="1617"/>
      <c r="I29" s="1617"/>
      <c r="J29" s="136">
        <f>'[1]by creditors'!$I$119</f>
        <v>30180</v>
      </c>
      <c r="K29" s="136">
        <f>'[1]by creditors'!$J$119</f>
        <v>35430</v>
      </c>
      <c r="L29" s="136">
        <f>'[1]by creditors'!$K$119</f>
        <v>42160</v>
      </c>
      <c r="M29" s="136">
        <f>'[1]by creditors'!$L$119</f>
        <v>50670</v>
      </c>
      <c r="N29" s="3"/>
      <c r="O29" s="17"/>
    </row>
    <row r="30" spans="1:15">
      <c r="A30" s="3"/>
      <c r="B30" s="3"/>
      <c r="C30" s="3" t="s">
        <v>240</v>
      </c>
      <c r="D30" s="4"/>
      <c r="E30" s="4"/>
      <c r="F30" s="4"/>
      <c r="G30" s="1617" t="s">
        <v>241</v>
      </c>
      <c r="H30" s="1617"/>
      <c r="I30" s="1617"/>
      <c r="J30" s="137">
        <f>'[1]by creditors'!$I$120</f>
        <v>4.8</v>
      </c>
      <c r="K30" s="137">
        <v>5</v>
      </c>
      <c r="L30" s="137">
        <f>'[1]by creditors'!$K$120</f>
        <v>5.12</v>
      </c>
      <c r="M30" s="137">
        <f>'[1]by creditors'!$L$120</f>
        <v>5.26</v>
      </c>
      <c r="N30" s="3"/>
      <c r="O30" s="17"/>
    </row>
    <row r="31" spans="1:15">
      <c r="A31" s="3"/>
      <c r="B31" s="3"/>
      <c r="C31" s="3" t="s">
        <v>242</v>
      </c>
      <c r="D31" s="4"/>
      <c r="E31" s="4"/>
      <c r="F31" s="4"/>
      <c r="G31" s="222"/>
      <c r="H31" s="222"/>
      <c r="I31" s="222"/>
      <c r="J31" s="137"/>
      <c r="K31" s="137"/>
      <c r="L31" s="137"/>
      <c r="M31" s="137"/>
      <c r="N31" s="3"/>
      <c r="O31" s="17"/>
    </row>
    <row r="32" spans="1:15" ht="20.25">
      <c r="A32" s="3"/>
      <c r="B32" s="138" t="s">
        <v>243</v>
      </c>
      <c r="C32" s="138"/>
      <c r="D32" s="4"/>
      <c r="E32" s="4"/>
      <c r="F32" s="4"/>
      <c r="G32" s="140"/>
      <c r="H32" s="263"/>
      <c r="I32" s="139"/>
      <c r="J32" s="141"/>
      <c r="K32" s="142"/>
      <c r="L32" s="140"/>
      <c r="M32" s="141"/>
      <c r="N32" s="3"/>
      <c r="O32" s="17"/>
    </row>
    <row r="33" spans="1:15">
      <c r="A33" s="3"/>
      <c r="B33" s="138" t="s">
        <v>244</v>
      </c>
      <c r="C33" s="138"/>
      <c r="D33" s="4"/>
      <c r="E33" s="4"/>
      <c r="F33" s="4"/>
      <c r="G33" s="221"/>
      <c r="H33" s="221"/>
      <c r="I33" s="224"/>
      <c r="J33" s="139"/>
      <c r="K33" s="141"/>
      <c r="L33" s="141"/>
      <c r="M33" s="141"/>
      <c r="N33" s="3"/>
      <c r="O33" s="17"/>
    </row>
    <row r="34" spans="1:15">
      <c r="A34" s="3"/>
      <c r="B34" s="138" t="s">
        <v>245</v>
      </c>
      <c r="C34" s="139"/>
      <c r="D34" s="4"/>
      <c r="E34" s="4"/>
      <c r="F34" s="4"/>
      <c r="G34" s="224"/>
      <c r="H34" s="224"/>
      <c r="I34" s="224"/>
      <c r="J34" s="224"/>
      <c r="K34" s="224"/>
      <c r="L34" s="143"/>
      <c r="M34" s="224"/>
      <c r="N34" s="3"/>
      <c r="O34" s="17"/>
    </row>
    <row r="35" spans="1:15">
      <c r="A35" s="3"/>
      <c r="B35" s="138" t="s">
        <v>246</v>
      </c>
      <c r="C35" s="139"/>
      <c r="D35" s="4"/>
      <c r="E35" s="4"/>
      <c r="F35" s="4"/>
      <c r="G35" s="224"/>
      <c r="H35" s="224"/>
      <c r="I35" s="224"/>
      <c r="J35" s="224"/>
      <c r="K35" s="141"/>
      <c r="L35" s="224"/>
      <c r="M35" s="224"/>
      <c r="N35" s="3"/>
      <c r="O35" s="17"/>
    </row>
    <row r="36" spans="1:15">
      <c r="A36" s="3"/>
      <c r="B36" s="138" t="s">
        <v>247</v>
      </c>
      <c r="C36" s="139"/>
      <c r="D36" s="4"/>
      <c r="E36" s="4"/>
      <c r="F36" s="4"/>
      <c r="G36" s="224"/>
      <c r="H36" s="224"/>
      <c r="M36" s="224"/>
      <c r="N36" s="3"/>
      <c r="O36" s="17"/>
    </row>
    <row r="37" spans="1:15">
      <c r="A37" s="3"/>
      <c r="B37" s="3" t="s">
        <v>248</v>
      </c>
      <c r="C37" s="3"/>
      <c r="D37" s="4"/>
      <c r="E37" s="4"/>
      <c r="F37" s="4"/>
      <c r="G37" s="224"/>
      <c r="H37" s="224"/>
      <c r="I37" s="224"/>
      <c r="J37" s="224"/>
      <c r="K37" s="224"/>
      <c r="L37" s="224"/>
      <c r="M37" s="224"/>
      <c r="N37" s="3"/>
      <c r="O37" s="17"/>
    </row>
    <row r="38" spans="1:15">
      <c r="B38" s="5" t="s">
        <v>249</v>
      </c>
      <c r="G38" s="94">
        <v>1345956</v>
      </c>
      <c r="K38" s="94">
        <v>151771</v>
      </c>
      <c r="L38" s="94">
        <v>144242</v>
      </c>
      <c r="M38" s="94">
        <v>113601</v>
      </c>
      <c r="O38" s="17"/>
    </row>
    <row r="39" spans="1:15">
      <c r="B39" s="5"/>
      <c r="O39" s="17"/>
    </row>
    <row r="40" spans="1:15">
      <c r="B40" s="5"/>
      <c r="D40" s="5"/>
      <c r="E40" s="5"/>
      <c r="F40" s="5"/>
      <c r="G40" s="5"/>
      <c r="H40" s="5"/>
      <c r="I40" s="5"/>
      <c r="J40" s="224"/>
      <c r="O40" s="17"/>
    </row>
    <row r="41" spans="1:15">
      <c r="B41" s="5"/>
      <c r="D41" s="94"/>
      <c r="E41" s="94"/>
      <c r="F41" s="94"/>
      <c r="G41" s="5"/>
      <c r="H41" s="5"/>
      <c r="I41" s="224"/>
      <c r="J41" s="224"/>
      <c r="M41" s="5"/>
      <c r="N41" s="224"/>
      <c r="O41" s="17"/>
    </row>
    <row r="42" spans="1:15">
      <c r="B42" s="5"/>
      <c r="D42" s="94"/>
      <c r="E42" s="94"/>
      <c r="F42" s="94"/>
      <c r="G42" s="5"/>
      <c r="H42" s="5"/>
      <c r="I42" s="224"/>
      <c r="J42" s="224"/>
      <c r="M42" s="5"/>
      <c r="O42" s="17"/>
    </row>
    <row r="43" spans="1:15">
      <c r="D43" s="94"/>
      <c r="E43" s="94"/>
      <c r="F43" s="94"/>
      <c r="G43" s="5"/>
      <c r="H43" s="5"/>
      <c r="I43" s="224"/>
      <c r="J43" s="224"/>
      <c r="M43" s="5"/>
      <c r="O43" s="17"/>
    </row>
    <row r="44" spans="1:15">
      <c r="D44" s="94"/>
      <c r="E44" s="94"/>
      <c r="F44" s="94"/>
      <c r="G44" s="5"/>
      <c r="H44" s="5"/>
      <c r="I44" s="224"/>
      <c r="J44" s="224"/>
      <c r="M44" s="5"/>
      <c r="O44" s="17"/>
    </row>
    <row r="45" spans="1:15">
      <c r="D45" s="94"/>
      <c r="E45" s="94"/>
      <c r="F45" s="94"/>
      <c r="G45" s="5"/>
      <c r="H45" s="5"/>
      <c r="I45" s="224"/>
      <c r="J45" s="224"/>
      <c r="M45" s="5"/>
      <c r="O45" s="17"/>
    </row>
    <row r="46" spans="1:15">
      <c r="D46" s="94"/>
      <c r="E46" s="94"/>
      <c r="F46" s="94"/>
      <c r="G46" s="5"/>
      <c r="H46" s="5"/>
      <c r="I46" s="224"/>
      <c r="J46" s="224"/>
      <c r="M46" s="5"/>
      <c r="O46" s="17"/>
    </row>
    <row r="47" spans="1:15">
      <c r="D47" s="94"/>
      <c r="E47" s="94"/>
      <c r="F47" s="94"/>
      <c r="G47" s="5"/>
      <c r="H47" s="5"/>
      <c r="I47" s="224"/>
      <c r="J47" s="224"/>
      <c r="M47" s="5"/>
      <c r="O47" s="17"/>
    </row>
    <row r="48" spans="1:15">
      <c r="D48" s="94"/>
      <c r="E48" s="94"/>
      <c r="F48" s="94"/>
      <c r="G48" s="5"/>
      <c r="H48" s="5"/>
      <c r="I48" s="224"/>
      <c r="J48" s="224"/>
      <c r="M48" s="5"/>
      <c r="O48" s="17"/>
    </row>
    <row r="49" spans="4:15">
      <c r="D49" s="94"/>
      <c r="E49" s="94"/>
      <c r="F49" s="94"/>
      <c r="G49" s="5"/>
      <c r="H49" s="5"/>
      <c r="I49" s="224"/>
      <c r="J49" s="224"/>
      <c r="M49" s="5"/>
      <c r="O49" s="17"/>
    </row>
    <row r="50" spans="4:15">
      <c r="D50" s="94"/>
      <c r="E50" s="94"/>
      <c r="F50" s="94"/>
      <c r="G50" s="5"/>
      <c r="H50" s="5"/>
      <c r="I50" s="224"/>
      <c r="J50" s="224"/>
      <c r="M50" s="5"/>
      <c r="O50" s="17"/>
    </row>
    <row r="51" spans="4:15">
      <c r="D51" s="5"/>
      <c r="E51" s="5"/>
      <c r="F51" s="5"/>
      <c r="G51" s="5"/>
      <c r="H51" s="5"/>
      <c r="I51" s="5"/>
      <c r="J51" s="224"/>
      <c r="O51" s="17"/>
    </row>
    <row r="52" spans="4:15">
      <c r="D52" s="5"/>
      <c r="E52" s="5"/>
      <c r="F52" s="5"/>
      <c r="G52" s="5"/>
      <c r="H52" s="5"/>
      <c r="I52" s="5"/>
      <c r="J52" s="224"/>
      <c r="O52" s="17"/>
    </row>
    <row r="53" spans="4:15">
      <c r="D53" s="5"/>
      <c r="E53" s="5"/>
      <c r="F53" s="5"/>
      <c r="G53" s="5"/>
      <c r="H53" s="5"/>
      <c r="I53" s="5"/>
      <c r="J53" s="224"/>
      <c r="O53" s="17"/>
    </row>
    <row r="54" spans="4:15">
      <c r="D54" s="5"/>
      <c r="E54" s="5"/>
      <c r="F54" s="5"/>
      <c r="G54" s="5"/>
      <c r="H54" s="5"/>
      <c r="I54" s="5"/>
      <c r="J54" s="224"/>
      <c r="O54" s="17"/>
    </row>
    <row r="55" spans="4:15">
      <c r="D55" s="5"/>
      <c r="E55" s="5"/>
      <c r="F55" s="5"/>
      <c r="G55" s="5"/>
      <c r="H55" s="5"/>
      <c r="I55" s="5"/>
      <c r="J55" s="224"/>
      <c r="O55" s="17"/>
    </row>
    <row r="56" spans="4:15">
      <c r="D56" s="5"/>
      <c r="E56" s="5"/>
      <c r="F56" s="5"/>
      <c r="G56" s="5"/>
      <c r="H56" s="5"/>
      <c r="I56" s="5"/>
      <c r="J56" s="224"/>
      <c r="O56" s="17"/>
    </row>
    <row r="57" spans="4:15">
      <c r="D57" s="5"/>
      <c r="E57" s="5"/>
      <c r="F57" s="5"/>
      <c r="G57" s="5"/>
      <c r="H57" s="5"/>
      <c r="I57" s="5"/>
      <c r="J57" s="224"/>
      <c r="O57" s="17"/>
    </row>
    <row r="58" spans="4:15">
      <c r="D58" s="5"/>
      <c r="E58" s="5"/>
      <c r="F58" s="5"/>
      <c r="G58" s="5"/>
      <c r="H58" s="5"/>
      <c r="I58" s="5"/>
      <c r="J58" s="224"/>
      <c r="O58" s="17"/>
    </row>
    <row r="59" spans="4:15">
      <c r="D59" s="5"/>
      <c r="E59" s="5"/>
      <c r="F59" s="5"/>
      <c r="G59" s="5"/>
      <c r="H59" s="5"/>
      <c r="I59" s="5"/>
      <c r="J59" s="224"/>
      <c r="O59" s="17"/>
    </row>
    <row r="60" spans="4:15">
      <c r="D60" s="5"/>
      <c r="E60" s="5"/>
      <c r="F60" s="5"/>
      <c r="G60" s="5"/>
      <c r="H60" s="5"/>
      <c r="I60" s="5"/>
      <c r="J60" s="224"/>
      <c r="O60" s="17"/>
    </row>
    <row r="61" spans="4:15">
      <c r="D61" s="5"/>
      <c r="E61" s="5"/>
      <c r="F61" s="5"/>
      <c r="G61" s="5"/>
      <c r="H61" s="5"/>
      <c r="I61" s="5"/>
      <c r="J61" s="224"/>
      <c r="O61" s="17"/>
    </row>
    <row r="62" spans="4:15">
      <c r="D62" s="5"/>
      <c r="E62" s="5"/>
      <c r="F62" s="5"/>
      <c r="G62" s="5"/>
      <c r="H62" s="5"/>
      <c r="I62" s="5"/>
      <c r="J62" s="224"/>
      <c r="O62" s="17"/>
    </row>
    <row r="63" spans="4:15">
      <c r="D63" s="5"/>
      <c r="E63" s="5"/>
      <c r="F63" s="5"/>
      <c r="G63" s="5"/>
      <c r="H63" s="5"/>
      <c r="I63" s="5"/>
      <c r="J63" s="224"/>
      <c r="O63" s="17"/>
    </row>
    <row r="64" spans="4:15">
      <c r="D64" s="5"/>
      <c r="E64" s="5"/>
      <c r="F64" s="5"/>
      <c r="G64" s="5"/>
      <c r="H64" s="5"/>
      <c r="I64" s="5"/>
      <c r="J64" s="224"/>
      <c r="O64" s="17"/>
    </row>
    <row r="65" spans="4:15">
      <c r="D65" s="5"/>
      <c r="E65" s="5"/>
      <c r="F65" s="5"/>
      <c r="G65" s="5"/>
      <c r="H65" s="5"/>
      <c r="I65" s="5"/>
      <c r="J65" s="224"/>
      <c r="O65" s="17"/>
    </row>
    <row r="66" spans="4:15">
      <c r="D66" s="5"/>
      <c r="E66" s="5"/>
      <c r="F66" s="5"/>
      <c r="G66" s="5"/>
      <c r="H66" s="5"/>
      <c r="I66" s="5"/>
      <c r="J66" s="224"/>
      <c r="O66" s="17"/>
    </row>
    <row r="67" spans="4:15">
      <c r="O67" s="17"/>
    </row>
    <row r="68" spans="4:15">
      <c r="O68" s="17"/>
    </row>
    <row r="69" spans="4:15">
      <c r="O69" s="17"/>
    </row>
    <row r="70" spans="4:15">
      <c r="O70" s="17"/>
    </row>
    <row r="71" spans="4:15">
      <c r="O71" s="17"/>
    </row>
    <row r="72" spans="4:15">
      <c r="O72" s="17"/>
    </row>
    <row r="73" spans="4:15">
      <c r="O73" s="17"/>
    </row>
    <row r="74" spans="4:15">
      <c r="O74" s="17"/>
    </row>
    <row r="75" spans="4:15">
      <c r="O75" s="17"/>
    </row>
    <row r="76" spans="4:15">
      <c r="O76" s="17"/>
    </row>
    <row r="77" spans="4:15">
      <c r="O77" s="17"/>
    </row>
    <row r="78" spans="4:15">
      <c r="O78" s="17"/>
    </row>
    <row r="79" spans="4:15">
      <c r="O79" s="17"/>
    </row>
    <row r="80" spans="4:15">
      <c r="O80" s="17"/>
    </row>
    <row r="81" spans="15:15">
      <c r="O81" s="17"/>
    </row>
    <row r="82" spans="15:15">
      <c r="O82" s="17"/>
    </row>
    <row r="83" spans="15:15">
      <c r="O83" s="17"/>
    </row>
    <row r="84" spans="15:15">
      <c r="O84" s="17"/>
    </row>
    <row r="85" spans="15:15">
      <c r="O85" s="17"/>
    </row>
    <row r="86" spans="15:15">
      <c r="O86" s="17"/>
    </row>
    <row r="87" spans="15:15">
      <c r="O87" s="17"/>
    </row>
    <row r="88" spans="15:15">
      <c r="O88" s="17"/>
    </row>
    <row r="89" spans="15:15">
      <c r="O89" s="17"/>
    </row>
    <row r="90" spans="15:15">
      <c r="O90" s="17"/>
    </row>
    <row r="91" spans="15:15">
      <c r="O91" s="17"/>
    </row>
    <row r="92" spans="15:15">
      <c r="O92" s="17"/>
    </row>
    <row r="93" spans="15:15">
      <c r="O93" s="17"/>
    </row>
    <row r="94" spans="15:15">
      <c r="O94" s="17"/>
    </row>
    <row r="95" spans="15:15">
      <c r="O95" s="17"/>
    </row>
    <row r="96" spans="15:15">
      <c r="O96" s="17"/>
    </row>
    <row r="97" spans="15:15">
      <c r="O97" s="17"/>
    </row>
    <row r="98" spans="15:15">
      <c r="O98" s="17"/>
    </row>
    <row r="99" spans="15:15">
      <c r="O99" s="17"/>
    </row>
    <row r="100" spans="15:15">
      <c r="O100" s="17"/>
    </row>
    <row r="101" spans="15:15">
      <c r="O101" s="17"/>
    </row>
    <row r="102" spans="15:15">
      <c r="O102" s="17"/>
    </row>
    <row r="103" spans="15:15">
      <c r="O103" s="17"/>
    </row>
    <row r="104" spans="15:15">
      <c r="O104" s="17"/>
    </row>
    <row r="105" spans="15:15">
      <c r="O105" s="17"/>
    </row>
    <row r="106" spans="15:15">
      <c r="O106" s="17"/>
    </row>
    <row r="107" spans="15:15">
      <c r="O107" s="17"/>
    </row>
    <row r="108" spans="15:15">
      <c r="O108" s="17"/>
    </row>
    <row r="109" spans="15:15">
      <c r="O109" s="17"/>
    </row>
    <row r="110" spans="15:15">
      <c r="O110" s="17"/>
    </row>
    <row r="111" spans="15:15">
      <c r="O111" s="17"/>
    </row>
    <row r="112" spans="15:15">
      <c r="O112" s="17"/>
    </row>
    <row r="113" spans="15:15">
      <c r="O113" s="17"/>
    </row>
    <row r="114" spans="15:15">
      <c r="O114" s="17"/>
    </row>
    <row r="115" spans="15:15">
      <c r="O115" s="17"/>
    </row>
    <row r="116" spans="15:15">
      <c r="O116" s="17"/>
    </row>
    <row r="117" spans="15:15">
      <c r="O117" s="17"/>
    </row>
    <row r="118" spans="15:15">
      <c r="O118" s="17"/>
    </row>
    <row r="119" spans="15:15">
      <c r="O119" s="17"/>
    </row>
    <row r="120" spans="15:15">
      <c r="O120" s="17"/>
    </row>
    <row r="121" spans="15:15">
      <c r="O121" s="17"/>
    </row>
    <row r="122" spans="15:15">
      <c r="O122" s="17"/>
    </row>
    <row r="123" spans="15:15">
      <c r="O123" s="17"/>
    </row>
    <row r="124" spans="15:15">
      <c r="O124" s="17"/>
    </row>
    <row r="125" spans="15:15">
      <c r="O125" s="17"/>
    </row>
    <row r="126" spans="15:15">
      <c r="O126" s="17"/>
    </row>
    <row r="127" spans="15:15">
      <c r="O127" s="17"/>
    </row>
    <row r="128" spans="15:15">
      <c r="O128" s="17"/>
    </row>
    <row r="129" spans="15:15">
      <c r="O129" s="17"/>
    </row>
    <row r="130" spans="15:15">
      <c r="O130" s="17"/>
    </row>
    <row r="131" spans="15:15">
      <c r="O131" s="17"/>
    </row>
    <row r="132" spans="15:15">
      <c r="O132" s="17"/>
    </row>
    <row r="133" spans="15:15">
      <c r="O133" s="17"/>
    </row>
    <row r="134" spans="15:15">
      <c r="O134" s="17"/>
    </row>
    <row r="135" spans="15:15">
      <c r="O135" s="17"/>
    </row>
    <row r="136" spans="15:15">
      <c r="O136" s="17"/>
    </row>
    <row r="137" spans="15:15">
      <c r="O137" s="17"/>
    </row>
    <row r="138" spans="15:15">
      <c r="O138" s="17"/>
    </row>
    <row r="139" spans="15:15">
      <c r="O139" s="17"/>
    </row>
    <row r="140" spans="15:15">
      <c r="O140" s="17"/>
    </row>
    <row r="141" spans="15:15">
      <c r="O141" s="17"/>
    </row>
    <row r="142" spans="15:15">
      <c r="O142" s="17"/>
    </row>
    <row r="143" spans="15:15">
      <c r="O143" s="17"/>
    </row>
    <row r="144" spans="15:15">
      <c r="O144" s="17"/>
    </row>
    <row r="145" spans="15:15">
      <c r="O145" s="17"/>
    </row>
    <row r="146" spans="15:15">
      <c r="O146" s="17"/>
    </row>
    <row r="147" spans="15:15">
      <c r="O147" s="17"/>
    </row>
    <row r="148" spans="15:15">
      <c r="O148" s="17"/>
    </row>
    <row r="149" spans="15:15">
      <c r="O149" s="17"/>
    </row>
    <row r="150" spans="15:15">
      <c r="O150" s="17"/>
    </row>
    <row r="151" spans="15:15">
      <c r="O151" s="17"/>
    </row>
    <row r="152" spans="15:15">
      <c r="O152" s="17"/>
    </row>
    <row r="153" spans="15:15">
      <c r="O153" s="17"/>
    </row>
    <row r="154" spans="15:15">
      <c r="O154" s="17"/>
    </row>
    <row r="155" spans="15:15">
      <c r="O155" s="17"/>
    </row>
    <row r="156" spans="15:15">
      <c r="O156" s="17"/>
    </row>
    <row r="157" spans="15:15">
      <c r="O157" s="17"/>
    </row>
    <row r="158" spans="15:15">
      <c r="O158" s="17"/>
    </row>
    <row r="159" spans="15:15">
      <c r="O159" s="17"/>
    </row>
    <row r="160" spans="15:15">
      <c r="O160" s="17"/>
    </row>
    <row r="161" spans="15:15">
      <c r="O161" s="17"/>
    </row>
    <row r="162" spans="15:15">
      <c r="O162" s="17"/>
    </row>
    <row r="163" spans="15:15">
      <c r="O163" s="17"/>
    </row>
    <row r="164" spans="15:15">
      <c r="O164" s="17"/>
    </row>
    <row r="165" spans="15:15">
      <c r="O165" s="17"/>
    </row>
    <row r="166" spans="15:15">
      <c r="O166" s="17"/>
    </row>
    <row r="167" spans="15:15">
      <c r="O167" s="17"/>
    </row>
    <row r="168" spans="15:15">
      <c r="O168" s="17"/>
    </row>
    <row r="169" spans="15:15">
      <c r="O169" s="17"/>
    </row>
    <row r="170" spans="15:15">
      <c r="O170" s="17"/>
    </row>
    <row r="171" spans="15:15">
      <c r="O171" s="17"/>
    </row>
    <row r="172" spans="15:15">
      <c r="O172" s="17"/>
    </row>
    <row r="173" spans="15:15">
      <c r="O173" s="17"/>
    </row>
    <row r="174" spans="15:15">
      <c r="O174" s="17"/>
    </row>
    <row r="175" spans="15:15">
      <c r="O175" s="17"/>
    </row>
    <row r="176" spans="15:15">
      <c r="O176" s="17"/>
    </row>
    <row r="177" spans="15:15">
      <c r="O177" s="17"/>
    </row>
    <row r="178" spans="15:15">
      <c r="O178" s="17"/>
    </row>
    <row r="179" spans="15:15">
      <c r="O179" s="17"/>
    </row>
    <row r="180" spans="15:15">
      <c r="O180" s="17"/>
    </row>
    <row r="181" spans="15:15">
      <c r="O181" s="17"/>
    </row>
    <row r="182" spans="15:15">
      <c r="O182" s="17"/>
    </row>
    <row r="183" spans="15:15">
      <c r="O183" s="17"/>
    </row>
    <row r="184" spans="15:15">
      <c r="O184" s="17"/>
    </row>
    <row r="185" spans="15:15">
      <c r="O185" s="17"/>
    </row>
    <row r="186" spans="15:15">
      <c r="O186" s="17"/>
    </row>
    <row r="187" spans="15:15">
      <c r="O187" s="17"/>
    </row>
    <row r="188" spans="15:15">
      <c r="O188" s="17"/>
    </row>
    <row r="189" spans="15:15">
      <c r="O189" s="17"/>
    </row>
    <row r="190" spans="15:15">
      <c r="O190" s="17"/>
    </row>
    <row r="191" spans="15:15">
      <c r="O191" s="17"/>
    </row>
    <row r="192" spans="15:15">
      <c r="O192" s="17"/>
    </row>
    <row r="193" spans="15:15">
      <c r="O193" s="17"/>
    </row>
    <row r="194" spans="15:15">
      <c r="O194" s="17"/>
    </row>
  </sheetData>
  <mergeCells count="27">
    <mergeCell ref="B26:D26"/>
    <mergeCell ref="G29:I29"/>
    <mergeCell ref="G30:I30"/>
    <mergeCell ref="A19:C19"/>
    <mergeCell ref="B22:D22"/>
    <mergeCell ref="G22:H22"/>
    <mergeCell ref="B23:D23"/>
    <mergeCell ref="G23:H23"/>
    <mergeCell ref="B24:D24"/>
    <mergeCell ref="G24:H24"/>
    <mergeCell ref="N5:O5"/>
    <mergeCell ref="P5:P6"/>
    <mergeCell ref="A16:C16"/>
    <mergeCell ref="A17:C17"/>
    <mergeCell ref="I5:I6"/>
    <mergeCell ref="J5:J6"/>
    <mergeCell ref="K5:M5"/>
    <mergeCell ref="B25:D25"/>
    <mergeCell ref="B18:C18"/>
    <mergeCell ref="L1:M1"/>
    <mergeCell ref="A2:M3"/>
    <mergeCell ref="A5:A6"/>
    <mergeCell ref="B5:B6"/>
    <mergeCell ref="C5:C6"/>
    <mergeCell ref="D5:F5"/>
    <mergeCell ref="G5:G6"/>
    <mergeCell ref="H5:H6"/>
  </mergeCells>
  <phoneticPr fontId="0" type="noConversion"/>
  <dataValidations count="1">
    <dataValidation type="list" allowBlank="1" showInputMessage="1" showErrorMessage="1" sqref="C8:C14">
      <formula1>#REF!</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sheetPr>
    <tabColor theme="8" tint="0.39997558519241921"/>
  </sheetPr>
  <dimension ref="A1:T457"/>
  <sheetViews>
    <sheetView workbookViewId="0">
      <selection activeCell="C38" sqref="C38:C39"/>
    </sheetView>
  </sheetViews>
  <sheetFormatPr defaultRowHeight="15"/>
  <cols>
    <col min="1" max="1" width="3.7109375" style="5" customWidth="1"/>
    <col min="2" max="2" width="15.140625" style="94" customWidth="1"/>
    <col min="3" max="3" width="30.85546875" style="94" customWidth="1"/>
    <col min="4" max="4" width="12.28515625" style="95" customWidth="1"/>
    <col min="5" max="5" width="10" style="94" bestFit="1" customWidth="1"/>
    <col min="6" max="6" width="9.7109375" style="94" customWidth="1"/>
    <col min="7" max="7" width="16" style="94" customWidth="1"/>
    <col min="8" max="8" width="12.42578125" style="94" customWidth="1"/>
    <col min="9" max="9" width="12" style="94" customWidth="1"/>
    <col min="10" max="10" width="11.140625" style="94" customWidth="1"/>
    <col min="11" max="12" width="9.28515625" style="94" customWidth="1"/>
    <col min="13" max="13" width="21.140625" style="5" customWidth="1"/>
    <col min="14" max="14" width="15.5703125" style="5" customWidth="1"/>
    <col min="15" max="15" width="12.28515625" style="95" customWidth="1"/>
    <col min="16" max="16" width="13.85546875" style="5" customWidth="1"/>
    <col min="17" max="17" width="12.140625" style="5" customWidth="1"/>
    <col min="18" max="18" width="13.5703125" style="5" hidden="1" customWidth="1"/>
    <col min="19" max="16384" width="9.140625" style="5"/>
  </cols>
  <sheetData>
    <row r="1" spans="1:19">
      <c r="L1" s="1665"/>
      <c r="M1" s="1665"/>
    </row>
    <row r="2" spans="1:19" s="1" customFormat="1" ht="18.75">
      <c r="A2" s="1618" t="s">
        <v>311</v>
      </c>
      <c r="B2" s="1618"/>
      <c r="C2" s="1618"/>
      <c r="D2" s="1618"/>
      <c r="E2" s="1618"/>
      <c r="F2" s="1618"/>
      <c r="G2" s="1618"/>
      <c r="H2" s="1618"/>
      <c r="I2" s="1618"/>
      <c r="J2" s="1618"/>
      <c r="K2" s="1618"/>
      <c r="L2" s="1618"/>
      <c r="M2" s="1618"/>
      <c r="N2" s="223"/>
      <c r="O2" s="223">
        <v>65.73</v>
      </c>
      <c r="P2" s="223"/>
    </row>
    <row r="3" spans="1:19" s="2" customFormat="1" ht="18.75">
      <c r="A3" s="1618"/>
      <c r="B3" s="1618"/>
      <c r="C3" s="1618"/>
      <c r="D3" s="1618"/>
      <c r="E3" s="1618"/>
      <c r="F3" s="1618"/>
      <c r="G3" s="1618"/>
      <c r="H3" s="1618"/>
      <c r="I3" s="1618"/>
      <c r="J3" s="1618"/>
      <c r="K3" s="1618"/>
      <c r="L3" s="1618"/>
      <c r="M3" s="1618"/>
      <c r="N3" s="223"/>
      <c r="O3" s="223"/>
      <c r="P3" s="223"/>
    </row>
    <row r="4" spans="1:19" ht="15.75" thickBot="1">
      <c r="A4" s="3"/>
      <c r="B4" s="224"/>
      <c r="C4" s="224"/>
      <c r="D4" s="4"/>
      <c r="E4" s="224"/>
      <c r="F4" s="224"/>
      <c r="G4" s="224"/>
      <c r="H4" s="224"/>
      <c r="I4" s="224"/>
      <c r="J4" s="224"/>
      <c r="K4" s="224"/>
      <c r="L4" s="224"/>
      <c r="M4" s="224" t="s">
        <v>235</v>
      </c>
      <c r="N4" s="224"/>
      <c r="O4" s="4"/>
      <c r="P4" s="224"/>
    </row>
    <row r="5" spans="1:19" s="6" customFormat="1" ht="33.75" customHeight="1">
      <c r="A5" s="1719" t="s">
        <v>251</v>
      </c>
      <c r="B5" s="1724" t="s">
        <v>252</v>
      </c>
      <c r="C5" s="1626" t="s">
        <v>253</v>
      </c>
      <c r="D5" s="1626" t="s">
        <v>254</v>
      </c>
      <c r="E5" s="1727" t="s">
        <v>255</v>
      </c>
      <c r="F5" s="1728"/>
      <c r="G5" s="1626" t="s">
        <v>256</v>
      </c>
      <c r="H5" s="1626" t="s">
        <v>257</v>
      </c>
      <c r="I5" s="1626" t="s">
        <v>258</v>
      </c>
      <c r="J5" s="1626" t="s">
        <v>259</v>
      </c>
      <c r="K5" s="1628"/>
      <c r="L5" s="1628"/>
      <c r="M5" s="1858" t="s">
        <v>260</v>
      </c>
      <c r="N5" s="1740" t="s">
        <v>273</v>
      </c>
      <c r="O5" s="1650" t="s">
        <v>279</v>
      </c>
      <c r="P5" s="1642" t="s">
        <v>291</v>
      </c>
      <c r="Q5" s="1643"/>
      <c r="R5" s="1604" t="s">
        <v>250</v>
      </c>
    </row>
    <row r="6" spans="1:19" ht="43.5" customHeight="1" thickBot="1">
      <c r="A6" s="1754"/>
      <c r="B6" s="1755"/>
      <c r="C6" s="1756"/>
      <c r="D6" s="1756"/>
      <c r="E6" s="1757"/>
      <c r="F6" s="1758"/>
      <c r="G6" s="1756"/>
      <c r="H6" s="1756"/>
      <c r="I6" s="1756"/>
      <c r="J6" s="144">
        <v>2013</v>
      </c>
      <c r="K6" s="144">
        <v>2014</v>
      </c>
      <c r="L6" s="144">
        <v>2015</v>
      </c>
      <c r="M6" s="1859"/>
      <c r="N6" s="1741"/>
      <c r="O6" s="1651"/>
      <c r="P6" s="2" t="s">
        <v>292</v>
      </c>
      <c r="Q6" s="5" t="s">
        <v>293</v>
      </c>
      <c r="R6" s="1605"/>
    </row>
    <row r="7" spans="1:19" ht="19.5" thickBot="1">
      <c r="A7" s="1697" t="e">
        <f>VLOOKUP(#REF!,#REF!,2,FALSE)</f>
        <v>#REF!</v>
      </c>
      <c r="B7" s="1698"/>
      <c r="C7" s="1699"/>
      <c r="D7" s="270"/>
      <c r="E7" s="271"/>
      <c r="F7" s="321"/>
      <c r="G7" s="322" t="e">
        <f t="shared" ref="G7:L7" si="0">G18</f>
        <v>#REF!</v>
      </c>
      <c r="H7" s="322" t="e">
        <f t="shared" si="0"/>
        <v>#REF!</v>
      </c>
      <c r="I7" s="322" t="e">
        <f t="shared" si="0"/>
        <v>#REF!</v>
      </c>
      <c r="J7" s="322" t="e">
        <f t="shared" si="0"/>
        <v>#REF!</v>
      </c>
      <c r="K7" s="322" t="e">
        <f t="shared" si="0"/>
        <v>#REF!</v>
      </c>
      <c r="L7" s="322" t="e">
        <f t="shared" si="0"/>
        <v>#REF!</v>
      </c>
      <c r="M7" s="324"/>
      <c r="N7" s="179"/>
      <c r="O7" s="179"/>
    </row>
    <row r="8" spans="1:19" ht="18.75">
      <c r="A8" s="1860" t="e">
        <f>VLOOKUP(#REF!,#REF!,2,FALSE)</f>
        <v>#REF!</v>
      </c>
      <c r="B8" s="1861"/>
      <c r="C8" s="1861"/>
      <c r="D8" s="29"/>
      <c r="E8" s="30"/>
      <c r="F8" s="27"/>
      <c r="G8" s="198"/>
      <c r="H8" s="198"/>
      <c r="I8" s="198"/>
      <c r="J8" s="198"/>
      <c r="K8" s="198"/>
      <c r="L8" s="198"/>
      <c r="M8" s="320"/>
      <c r="N8" s="179"/>
      <c r="O8" s="179"/>
    </row>
    <row r="9" spans="1:19" s="534" customFormat="1" ht="28.5">
      <c r="A9" s="529" t="e">
        <f>#REF!</f>
        <v>#REF!</v>
      </c>
      <c r="B9" s="530" t="e">
        <f>#REF!</f>
        <v>#REF!</v>
      </c>
      <c r="C9" s="572" t="s">
        <v>261</v>
      </c>
      <c r="D9" s="569" t="e">
        <f>VLOOKUP(#REF!,#REF!,2,FALSE)</f>
        <v>#REF!</v>
      </c>
      <c r="E9" s="532" t="e">
        <f>#REF!</f>
        <v>#REF!</v>
      </c>
      <c r="F9" s="541" t="e">
        <f>VLOOKUP(#REF!,#REF!,2,FALSE)</f>
        <v>#REF!</v>
      </c>
      <c r="G9" s="532" t="e">
        <f>#REF!</f>
        <v>#REF!</v>
      </c>
      <c r="H9" s="532" t="e">
        <f>#REF!</f>
        <v>#REF!</v>
      </c>
      <c r="I9" s="532" t="e">
        <f>#REF!</f>
        <v>#REF!</v>
      </c>
      <c r="J9" s="532" t="e">
        <f>#REF!</f>
        <v>#REF!</v>
      </c>
      <c r="K9" s="532" t="e">
        <f>#REF!</f>
        <v>#REF!</v>
      </c>
      <c r="L9" s="532" t="e">
        <f>#REF!</f>
        <v>#REF!</v>
      </c>
      <c r="M9" s="570" t="e">
        <f>VLOOKUP(#REF!,#REF!,2,FALSE)</f>
        <v>#REF!</v>
      </c>
      <c r="N9" s="570" t="e">
        <f>VLOOKUP(#REF!,#REF!,2,FALSE)</f>
        <v>#REF!</v>
      </c>
      <c r="O9" s="533" t="e">
        <f t="shared" ref="O9:O19" si="1">IF(B9=$B$18,1,0)</f>
        <v>#REF!</v>
      </c>
      <c r="P9" s="534">
        <v>1</v>
      </c>
      <c r="Q9" s="534">
        <v>0</v>
      </c>
      <c r="S9" s="535" t="e">
        <f>I9+H9</f>
        <v>#REF!</v>
      </c>
    </row>
    <row r="10" spans="1:19" ht="57">
      <c r="A10" s="251" t="e">
        <f>#REF!</f>
        <v>#REF!</v>
      </c>
      <c r="B10" s="12" t="e">
        <f>#REF!</f>
        <v>#REF!</v>
      </c>
      <c r="C10" s="278" t="s">
        <v>262</v>
      </c>
      <c r="D10" s="29" t="e">
        <f>VLOOKUP(#REF!,#REF!,2,FALSE)</f>
        <v>#REF!</v>
      </c>
      <c r="E10" s="15" t="e">
        <f>#REF!</f>
        <v>#REF!</v>
      </c>
      <c r="F10" s="27" t="e">
        <f>VLOOKUP(#REF!,#REF!,2,FALSE)</f>
        <v>#REF!</v>
      </c>
      <c r="G10" s="15" t="e">
        <f>#REF!</f>
        <v>#REF!</v>
      </c>
      <c r="H10" s="15" t="e">
        <f>#REF!</f>
        <v>#REF!</v>
      </c>
      <c r="I10" s="15" t="e">
        <f>#REF!</f>
        <v>#REF!</v>
      </c>
      <c r="J10" s="15" t="e">
        <f>#REF!</f>
        <v>#REF!</v>
      </c>
      <c r="K10" s="15" t="e">
        <f>#REF!</f>
        <v>#REF!</v>
      </c>
      <c r="L10" s="15" t="e">
        <f>#REF!</f>
        <v>#REF!</v>
      </c>
      <c r="M10" s="228" t="e">
        <f>VLOOKUP(#REF!,#REF!,2,FALSE)</f>
        <v>#REF!</v>
      </c>
      <c r="N10" s="228" t="e">
        <f>VLOOKUP(#REF!,#REF!,2,FALSE)</f>
        <v>#REF!</v>
      </c>
      <c r="O10" s="193" t="e">
        <f t="shared" si="1"/>
        <v>#REF!</v>
      </c>
      <c r="P10" s="5">
        <v>1</v>
      </c>
      <c r="Q10" s="5">
        <v>0</v>
      </c>
      <c r="S10" s="535" t="e">
        <f>L10+K10+J10+I10+H10</f>
        <v>#REF!</v>
      </c>
    </row>
    <row r="11" spans="1:19" s="534" customFormat="1" ht="28.5">
      <c r="A11" s="529" t="e">
        <f>#REF!</f>
        <v>#REF!</v>
      </c>
      <c r="B11" s="530" t="e">
        <f>#REF!</f>
        <v>#REF!</v>
      </c>
      <c r="C11" s="572" t="s">
        <v>263</v>
      </c>
      <c r="D11" s="569" t="e">
        <f>VLOOKUP(#REF!,#REF!,2,FALSE)</f>
        <v>#REF!</v>
      </c>
      <c r="E11" s="532" t="e">
        <f>#REF!</f>
        <v>#REF!</v>
      </c>
      <c r="F11" s="541" t="e">
        <f>VLOOKUP(#REF!,#REF!,2,FALSE)</f>
        <v>#REF!</v>
      </c>
      <c r="G11" s="722" t="e">
        <f>#REF!</f>
        <v>#REF!</v>
      </c>
      <c r="H11" s="532" t="e">
        <f>#REF!</f>
        <v>#REF!</v>
      </c>
      <c r="I11" s="532" t="e">
        <f>#REF!</f>
        <v>#REF!</v>
      </c>
      <c r="J11" s="546" t="e">
        <f>#REF!</f>
        <v>#REF!</v>
      </c>
      <c r="K11" s="532" t="e">
        <f>#REF!</f>
        <v>#REF!</v>
      </c>
      <c r="L11" s="532" t="e">
        <f>#REF!</f>
        <v>#REF!</v>
      </c>
      <c r="M11" s="570" t="e">
        <f>VLOOKUP(#REF!,#REF!,2,FALSE)</f>
        <v>#REF!</v>
      </c>
      <c r="N11" s="570" t="e">
        <f>VLOOKUP(#REF!,#REF!,2,FALSE)</f>
        <v>#REF!</v>
      </c>
      <c r="O11" s="533" t="e">
        <f t="shared" si="1"/>
        <v>#REF!</v>
      </c>
      <c r="P11" s="534">
        <v>1</v>
      </c>
      <c r="Q11" s="534">
        <v>0</v>
      </c>
      <c r="S11" s="721" t="e">
        <f>L11+K11+J11+I11+H11</f>
        <v>#REF!</v>
      </c>
    </row>
    <row r="12" spans="1:19">
      <c r="A12" s="423"/>
      <c r="B12" s="29"/>
      <c r="C12" s="29"/>
      <c r="D12" s="29"/>
      <c r="E12" s="29"/>
      <c r="F12" s="29"/>
      <c r="G12" s="29"/>
      <c r="H12" s="29"/>
      <c r="I12" s="29"/>
      <c r="J12" s="29"/>
      <c r="K12" s="29"/>
      <c r="L12" s="29"/>
      <c r="M12" s="194"/>
      <c r="N12" s="193"/>
      <c r="O12" s="193" t="e">
        <f t="shared" si="1"/>
        <v>#REF!</v>
      </c>
    </row>
    <row r="13" spans="1:19">
      <c r="A13" s="1860" t="e">
        <f>VLOOKUP(#REF!,#REF!,2,FALSE)</f>
        <v>#REF!</v>
      </c>
      <c r="B13" s="1861"/>
      <c r="C13" s="1861"/>
      <c r="D13" s="147"/>
      <c r="E13" s="149"/>
      <c r="F13" s="147"/>
      <c r="G13" s="149" t="e">
        <f t="shared" ref="G13:L13" si="2">SUM(G9:G12)</f>
        <v>#REF!</v>
      </c>
      <c r="H13" s="149" t="e">
        <f t="shared" si="2"/>
        <v>#REF!</v>
      </c>
      <c r="I13" s="149" t="e">
        <f t="shared" si="2"/>
        <v>#REF!</v>
      </c>
      <c r="J13" s="149" t="e">
        <f t="shared" si="2"/>
        <v>#REF!</v>
      </c>
      <c r="K13" s="149" t="e">
        <f t="shared" si="2"/>
        <v>#REF!</v>
      </c>
      <c r="L13" s="149" t="e">
        <f t="shared" si="2"/>
        <v>#REF!</v>
      </c>
      <c r="M13" s="424"/>
      <c r="N13" s="193"/>
      <c r="O13" s="193" t="e">
        <f t="shared" si="1"/>
        <v>#REF!</v>
      </c>
    </row>
    <row r="14" spans="1:19">
      <c r="A14" s="1860" t="e">
        <f>VLOOKUP(#REF!,#REF!,2,FALSE)</f>
        <v>#REF!</v>
      </c>
      <c r="B14" s="1861"/>
      <c r="C14" s="1861"/>
      <c r="D14" s="14"/>
      <c r="E14" s="15"/>
      <c r="F14" s="114"/>
      <c r="G14" s="15"/>
      <c r="H14" s="15"/>
      <c r="I14" s="15"/>
      <c r="J14" s="15"/>
      <c r="K14" s="15"/>
      <c r="L14" s="15"/>
      <c r="M14" s="195"/>
      <c r="N14" s="193"/>
      <c r="O14" s="193" t="e">
        <f t="shared" si="1"/>
        <v>#REF!</v>
      </c>
    </row>
    <row r="15" spans="1:19" ht="15.75">
      <c r="A15" s="251"/>
      <c r="B15" s="12"/>
      <c r="C15" s="33"/>
      <c r="D15" s="29" t="e">
        <f>VLOOKUP(#REF!,#REF!,2,FALSE)</f>
        <v>#REF!</v>
      </c>
      <c r="E15" s="15"/>
      <c r="F15" s="27" t="e">
        <f>VLOOKUP(#REF!,#REF!,2,FALSE)</f>
        <v>#REF!</v>
      </c>
      <c r="G15" s="21"/>
      <c r="H15" s="15"/>
      <c r="I15" s="15"/>
      <c r="J15" s="15"/>
      <c r="K15" s="15"/>
      <c r="L15" s="15"/>
      <c r="M15" s="228" t="e">
        <f>VLOOKUP(#REF!,#REF!,2,FALSE)</f>
        <v>#REF!</v>
      </c>
      <c r="N15" s="193"/>
      <c r="O15" s="193" t="e">
        <f t="shared" si="1"/>
        <v>#REF!</v>
      </c>
    </row>
    <row r="16" spans="1:19">
      <c r="A16" s="304"/>
      <c r="B16" s="160"/>
      <c r="C16" s="367"/>
      <c r="D16" s="29"/>
      <c r="E16" s="30"/>
      <c r="F16" s="27"/>
      <c r="G16" s="37"/>
      <c r="H16" s="30"/>
      <c r="I16" s="30"/>
      <c r="J16" s="30"/>
      <c r="K16" s="30"/>
      <c r="L16" s="30"/>
      <c r="M16" s="193"/>
      <c r="N16" s="193"/>
      <c r="O16" s="193" t="e">
        <f t="shared" si="1"/>
        <v>#REF!</v>
      </c>
    </row>
    <row r="17" spans="1:17" ht="15.75" thickBot="1">
      <c r="A17" s="1839" t="e">
        <f>VLOOKUP(#REF!,#REF!,2,FALSE)</f>
        <v>#REF!</v>
      </c>
      <c r="B17" s="1646"/>
      <c r="C17" s="1646"/>
      <c r="D17" s="35"/>
      <c r="E17" s="30"/>
      <c r="F17" s="36"/>
      <c r="G17" s="37">
        <f t="shared" ref="G17:L17" si="3">SUM(G14:G16)</f>
        <v>0</v>
      </c>
      <c r="H17" s="37">
        <f t="shared" si="3"/>
        <v>0</v>
      </c>
      <c r="I17" s="37">
        <f t="shared" si="3"/>
        <v>0</v>
      </c>
      <c r="J17" s="37">
        <f t="shared" si="3"/>
        <v>0</v>
      </c>
      <c r="K17" s="37">
        <f t="shared" si="3"/>
        <v>0</v>
      </c>
      <c r="L17" s="37">
        <f t="shared" si="3"/>
        <v>0</v>
      </c>
      <c r="M17" s="194"/>
      <c r="N17" s="193"/>
      <c r="O17" s="193" t="e">
        <f t="shared" si="1"/>
        <v>#REF!</v>
      </c>
    </row>
    <row r="18" spans="1:17" ht="19.5" thickBot="1">
      <c r="A18" s="325"/>
      <c r="B18" s="383" t="e">
        <f>VLOOKUP(#REF!,#REF!,2,FALSE)</f>
        <v>#REF!</v>
      </c>
      <c r="C18" s="336" t="e">
        <f>A7</f>
        <v>#REF!</v>
      </c>
      <c r="D18" s="380"/>
      <c r="E18" s="380"/>
      <c r="F18" s="381"/>
      <c r="G18" s="380" t="e">
        <f t="shared" ref="G18:L18" si="4">G17+G13</f>
        <v>#REF!</v>
      </c>
      <c r="H18" s="380" t="e">
        <f t="shared" si="4"/>
        <v>#REF!</v>
      </c>
      <c r="I18" s="380" t="e">
        <f t="shared" si="4"/>
        <v>#REF!</v>
      </c>
      <c r="J18" s="380" t="e">
        <f t="shared" si="4"/>
        <v>#REF!</v>
      </c>
      <c r="K18" s="380" t="e">
        <f t="shared" si="4"/>
        <v>#REF!</v>
      </c>
      <c r="L18" s="380" t="e">
        <f t="shared" si="4"/>
        <v>#REF!</v>
      </c>
      <c r="M18" s="273"/>
      <c r="N18" s="193"/>
      <c r="O18" s="193" t="e">
        <f t="shared" si="1"/>
        <v>#REF!</v>
      </c>
    </row>
    <row r="19" spans="1:17" ht="15.75" thickBot="1">
      <c r="A19" s="305"/>
      <c r="B19" s="27"/>
      <c r="C19" s="39"/>
      <c r="D19" s="29"/>
      <c r="E19" s="30"/>
      <c r="F19" s="27"/>
      <c r="G19" s="30"/>
      <c r="H19" s="30"/>
      <c r="I19" s="30"/>
      <c r="J19" s="30"/>
      <c r="K19" s="30"/>
      <c r="L19" s="30"/>
      <c r="M19" s="200"/>
      <c r="N19" s="193"/>
      <c r="O19" s="193" t="e">
        <f t="shared" si="1"/>
        <v>#REF!</v>
      </c>
    </row>
    <row r="20" spans="1:17" ht="19.5" thickBot="1">
      <c r="A20" s="1697" t="e">
        <f>VLOOKUP(#REF!,#REF!,2,FALSE)</f>
        <v>#REF!</v>
      </c>
      <c r="B20" s="1698"/>
      <c r="C20" s="1699"/>
      <c r="D20" s="270"/>
      <c r="E20" s="271"/>
      <c r="F20" s="321"/>
      <c r="G20" s="322" t="e">
        <f t="shared" ref="G20:L20" si="5">G31</f>
        <v>#REF!</v>
      </c>
      <c r="H20" s="322" t="e">
        <f t="shared" si="5"/>
        <v>#REF!</v>
      </c>
      <c r="I20" s="322" t="e">
        <f t="shared" si="5"/>
        <v>#REF!</v>
      </c>
      <c r="J20" s="322" t="e">
        <f t="shared" si="5"/>
        <v>#REF!</v>
      </c>
      <c r="K20" s="322" t="e">
        <f t="shared" si="5"/>
        <v>#REF!</v>
      </c>
      <c r="L20" s="322" t="e">
        <f t="shared" si="5"/>
        <v>#REF!</v>
      </c>
      <c r="M20" s="273"/>
      <c r="N20" s="193"/>
      <c r="O20" s="193"/>
    </row>
    <row r="21" spans="1:17">
      <c r="A21" s="1860" t="e">
        <f>VLOOKUP(#REF!,#REF!,2,FALSE)</f>
        <v>#REF!</v>
      </c>
      <c r="B21" s="1861"/>
      <c r="C21" s="1861"/>
      <c r="D21" s="29"/>
      <c r="E21" s="30"/>
      <c r="F21" s="27"/>
      <c r="G21" s="198"/>
      <c r="H21" s="198"/>
      <c r="I21" s="198"/>
      <c r="J21" s="198"/>
      <c r="K21" s="198"/>
      <c r="L21" s="198"/>
      <c r="M21" s="195"/>
      <c r="N21" s="193"/>
      <c r="O21" s="193" t="e">
        <f t="shared" ref="O21:O32" si="6">IF(B21=$B$18,1,0)</f>
        <v>#REF!</v>
      </c>
    </row>
    <row r="22" spans="1:17" ht="28.5">
      <c r="A22" s="251" t="e">
        <f>#REF!</f>
        <v>#REF!</v>
      </c>
      <c r="B22" s="12" t="e">
        <f>#REF!</f>
        <v>#REF!</v>
      </c>
      <c r="C22" s="278" t="str">
        <f>[3]БДИ!$C$267</f>
        <v>Лоиҳаи рушди устувори соҳаи пахтакорӣ</v>
      </c>
      <c r="D22" s="29" t="e">
        <f>VLOOKUP(#REF!,#REF!,2,FALSE)</f>
        <v>#REF!</v>
      </c>
      <c r="E22" s="15" t="e">
        <f>#REF!</f>
        <v>#REF!</v>
      </c>
      <c r="F22" s="27" t="e">
        <f>VLOOKUP(#REF!,#REF!,2,FALSE)</f>
        <v>#REF!</v>
      </c>
      <c r="G22" s="15" t="e">
        <f>#REF!</f>
        <v>#REF!</v>
      </c>
      <c r="H22" s="15" t="e">
        <f>#REF!</f>
        <v>#REF!</v>
      </c>
      <c r="I22" s="15" t="e">
        <f>#REF!</f>
        <v>#REF!</v>
      </c>
      <c r="J22" s="15" t="e">
        <f>#REF!</f>
        <v>#REF!</v>
      </c>
      <c r="K22" s="15" t="e">
        <f>#REF!</f>
        <v>#REF!</v>
      </c>
      <c r="L22" s="15" t="e">
        <f>#REF!</f>
        <v>#REF!</v>
      </c>
      <c r="M22" s="228" t="e">
        <f>VLOOKUP(#REF!,#REF!,2,FALSE)</f>
        <v>#REF!</v>
      </c>
      <c r="N22" s="228" t="e">
        <f>VLOOKUP(#REF!,#REF!,2,FALSE)</f>
        <v>#REF!</v>
      </c>
      <c r="O22" s="193" t="e">
        <f t="shared" si="6"/>
        <v>#REF!</v>
      </c>
      <c r="P22" s="5">
        <v>1</v>
      </c>
      <c r="Q22" s="5">
        <v>0</v>
      </c>
    </row>
    <row r="23" spans="1:17" s="534" customFormat="1" ht="15.75">
      <c r="A23" s="529" t="e">
        <f>#REF!</f>
        <v>#REF!</v>
      </c>
      <c r="B23" s="530" t="e">
        <f>#REF!</f>
        <v>#REF!</v>
      </c>
      <c r="C23" s="572" t="s">
        <v>312</v>
      </c>
      <c r="D23" s="569" t="e">
        <f>VLOOKUP(#REF!,#REF!,2,FALSE)</f>
        <v>#REF!</v>
      </c>
      <c r="E23" s="532" t="e">
        <f>#REF!</f>
        <v>#REF!</v>
      </c>
      <c r="F23" s="541" t="e">
        <f>VLOOKUP(#REF!,#REF!,2,FALSE)</f>
        <v>#REF!</v>
      </c>
      <c r="G23" s="532" t="e">
        <f>#REF!</f>
        <v>#REF!</v>
      </c>
      <c r="H23" s="532" t="e">
        <f>#REF!</f>
        <v>#REF!</v>
      </c>
      <c r="I23" s="532" t="e">
        <f>#REF!</f>
        <v>#REF!</v>
      </c>
      <c r="J23" s="546" t="e">
        <f>#REF!</f>
        <v>#REF!</v>
      </c>
      <c r="K23" s="546" t="e">
        <f>#REF!</f>
        <v>#REF!</v>
      </c>
      <c r="L23" s="532" t="e">
        <f>#REF!</f>
        <v>#REF!</v>
      </c>
      <c r="M23" s="570" t="e">
        <f>VLOOKUP(#REF!,#REF!,2,FALSE)</f>
        <v>#REF!</v>
      </c>
      <c r="N23" s="570" t="e">
        <f>VLOOKUP(#REF!,#REF!,2,FALSE)</f>
        <v>#REF!</v>
      </c>
      <c r="O23" s="533" t="e">
        <f t="shared" si="6"/>
        <v>#REF!</v>
      </c>
      <c r="P23" s="534">
        <v>1</v>
      </c>
      <c r="Q23" s="534">
        <v>0</v>
      </c>
    </row>
    <row r="24" spans="1:17" ht="28.5">
      <c r="A24" s="251" t="e">
        <f>#REF!</f>
        <v>#REF!</v>
      </c>
      <c r="B24" s="12" t="e">
        <f>#REF!</f>
        <v>#REF!</v>
      </c>
      <c r="C24" s="278" t="str">
        <f>[3]БДИ!$C$272</f>
        <v xml:space="preserve">Лоиҳаи идоракунии хавфи обхезӣ дар вилояти Хатлон </v>
      </c>
      <c r="D24" s="29" t="e">
        <f>VLOOKUP(#REF!,#REF!,2,FALSE)</f>
        <v>#REF!</v>
      </c>
      <c r="E24" s="15" t="e">
        <f>#REF!</f>
        <v>#REF!</v>
      </c>
      <c r="F24" s="27" t="e">
        <f>VLOOKUP(#REF!,#REF!,2,FALSE)</f>
        <v>#REF!</v>
      </c>
      <c r="G24" s="15" t="e">
        <f>#REF!</f>
        <v>#REF!</v>
      </c>
      <c r="H24" s="15" t="e">
        <f>#REF!</f>
        <v>#REF!</v>
      </c>
      <c r="I24" s="15" t="e">
        <f>#REF!</f>
        <v>#REF!</v>
      </c>
      <c r="J24" s="15" t="e">
        <f>#REF!</f>
        <v>#REF!</v>
      </c>
      <c r="K24" s="15" t="e">
        <f>#REF!</f>
        <v>#REF!</v>
      </c>
      <c r="L24" s="15" t="e">
        <f>#REF!</f>
        <v>#REF!</v>
      </c>
      <c r="M24" s="228" t="e">
        <f>VLOOKUP(#REF!,#REF!,2,FALSE)</f>
        <v>#REF!</v>
      </c>
      <c r="N24" s="228" t="e">
        <f>VLOOKUP(#REF!,#REF!,2,FALSE)</f>
        <v>#REF!</v>
      </c>
      <c r="O24" s="193" t="e">
        <f t="shared" si="6"/>
        <v>#REF!</v>
      </c>
      <c r="P24" s="5">
        <v>1</v>
      </c>
      <c r="Q24" s="5">
        <v>0</v>
      </c>
    </row>
    <row r="25" spans="1:17" s="534" customFormat="1" ht="57">
      <c r="A25" s="529" t="e">
        <f>#REF!</f>
        <v>#REF!</v>
      </c>
      <c r="B25" s="530" t="e">
        <f>#REF!</f>
        <v>#REF!</v>
      </c>
      <c r="C25" s="572" t="s">
        <v>313</v>
      </c>
      <c r="D25" s="569" t="e">
        <f>VLOOKUP(#REF!,#REF!,2,FALSE)</f>
        <v>#REF!</v>
      </c>
      <c r="E25" s="532" t="e">
        <f>#REF!</f>
        <v>#REF!</v>
      </c>
      <c r="F25" s="541" t="e">
        <f>VLOOKUP(#REF!,#REF!,2,FALSE)</f>
        <v>#REF!</v>
      </c>
      <c r="G25" s="532" t="e">
        <f>#REF!</f>
        <v>#REF!</v>
      </c>
      <c r="H25" s="532" t="e">
        <f>#REF!</f>
        <v>#REF!</v>
      </c>
      <c r="I25" s="532" t="e">
        <f>#REF!</f>
        <v>#REF!</v>
      </c>
      <c r="J25" s="532" t="e">
        <f>#REF!</f>
        <v>#REF!</v>
      </c>
      <c r="K25" s="532" t="e">
        <f>#REF!</f>
        <v>#REF!</v>
      </c>
      <c r="L25" s="532" t="e">
        <f>#REF!</f>
        <v>#REF!</v>
      </c>
      <c r="M25" s="570" t="e">
        <f>VLOOKUP(#REF!,#REF!,2,FALSE)</f>
        <v>#REF!</v>
      </c>
      <c r="N25" s="570" t="e">
        <f>VLOOKUP(#REF!,#REF!,2,FALSE)</f>
        <v>#REF!</v>
      </c>
      <c r="O25" s="533" t="e">
        <f t="shared" si="6"/>
        <v>#REF!</v>
      </c>
      <c r="P25" s="534">
        <v>1</v>
      </c>
      <c r="Q25" s="534">
        <v>0</v>
      </c>
    </row>
    <row r="26" spans="1:17">
      <c r="A26" s="304"/>
      <c r="B26" s="160"/>
      <c r="C26" s="367"/>
      <c r="D26" s="14"/>
      <c r="E26" s="15"/>
      <c r="F26" s="27"/>
      <c r="G26" s="30"/>
      <c r="H26" s="15"/>
      <c r="I26" s="15"/>
      <c r="J26" s="15"/>
      <c r="K26" s="15"/>
      <c r="L26" s="15"/>
      <c r="M26" s="193"/>
      <c r="N26" s="193"/>
      <c r="O26" s="193" t="e">
        <f t="shared" si="6"/>
        <v>#REF!</v>
      </c>
    </row>
    <row r="27" spans="1:17">
      <c r="A27" s="1860" t="e">
        <f>VLOOKUP(#REF!,#REF!,2,FALSE)</f>
        <v>#REF!</v>
      </c>
      <c r="B27" s="1861"/>
      <c r="C27" s="1861"/>
      <c r="D27" s="20"/>
      <c r="E27" s="15"/>
      <c r="F27" s="34"/>
      <c r="G27" s="21" t="e">
        <f t="shared" ref="G27:L27" si="7">SUM(G22:G26)</f>
        <v>#REF!</v>
      </c>
      <c r="H27" s="21" t="e">
        <f t="shared" si="7"/>
        <v>#REF!</v>
      </c>
      <c r="I27" s="21" t="e">
        <f t="shared" si="7"/>
        <v>#REF!</v>
      </c>
      <c r="J27" s="21" t="e">
        <f t="shared" si="7"/>
        <v>#REF!</v>
      </c>
      <c r="K27" s="21" t="e">
        <f t="shared" si="7"/>
        <v>#REF!</v>
      </c>
      <c r="L27" s="21" t="e">
        <f t="shared" si="7"/>
        <v>#REF!</v>
      </c>
      <c r="M27" s="193"/>
      <c r="N27" s="193"/>
      <c r="O27" s="193" t="e">
        <f t="shared" si="6"/>
        <v>#REF!</v>
      </c>
    </row>
    <row r="28" spans="1:17">
      <c r="A28" s="1860" t="e">
        <f>VLOOKUP(#REF!,#REF!,2,FALSE)</f>
        <v>#REF!</v>
      </c>
      <c r="B28" s="1861"/>
      <c r="C28" s="1861"/>
      <c r="D28" s="20"/>
      <c r="E28" s="15"/>
      <c r="F28" s="34"/>
      <c r="G28" s="21"/>
      <c r="H28" s="15"/>
      <c r="I28" s="15"/>
      <c r="J28" s="15"/>
      <c r="K28" s="15"/>
      <c r="L28" s="15"/>
      <c r="M28" s="193"/>
      <c r="N28" s="193"/>
      <c r="O28" s="193" t="e">
        <f t="shared" si="6"/>
        <v>#REF!</v>
      </c>
    </row>
    <row r="29" spans="1:17">
      <c r="A29" s="304"/>
      <c r="B29" s="160"/>
      <c r="C29" s="367"/>
      <c r="D29" s="35"/>
      <c r="E29" s="30"/>
      <c r="F29" s="36"/>
      <c r="G29" s="37"/>
      <c r="H29" s="30"/>
      <c r="I29" s="30"/>
      <c r="J29" s="30"/>
      <c r="K29" s="30"/>
      <c r="L29" s="30"/>
      <c r="M29" s="193"/>
      <c r="N29" s="193"/>
      <c r="O29" s="193" t="e">
        <f t="shared" si="6"/>
        <v>#REF!</v>
      </c>
    </row>
    <row r="30" spans="1:17" ht="15.75" thickBot="1">
      <c r="A30" s="1860" t="e">
        <f>VLOOKUP(#REF!,#REF!,2,FALSE)</f>
        <v>#REF!</v>
      </c>
      <c r="B30" s="1861"/>
      <c r="C30" s="1861"/>
      <c r="D30" s="35"/>
      <c r="E30" s="30"/>
      <c r="F30" s="36"/>
      <c r="G30" s="37">
        <f t="shared" ref="G30:L30" si="8">SUM(G29:G29)</f>
        <v>0</v>
      </c>
      <c r="H30" s="37">
        <f t="shared" si="8"/>
        <v>0</v>
      </c>
      <c r="I30" s="37">
        <f t="shared" si="8"/>
        <v>0</v>
      </c>
      <c r="J30" s="37">
        <f t="shared" si="8"/>
        <v>0</v>
      </c>
      <c r="K30" s="37">
        <f t="shared" si="8"/>
        <v>0</v>
      </c>
      <c r="L30" s="37">
        <f t="shared" si="8"/>
        <v>0</v>
      </c>
      <c r="M30" s="194"/>
      <c r="N30" s="193"/>
      <c r="O30" s="193" t="e">
        <f t="shared" si="6"/>
        <v>#REF!</v>
      </c>
    </row>
    <row r="31" spans="1:17" ht="19.5" thickBot="1">
      <c r="A31" s="325"/>
      <c r="B31" s="383" t="e">
        <f>VLOOKUP(#REF!,#REF!,2,FALSE)</f>
        <v>#REF!</v>
      </c>
      <c r="C31" s="336" t="e">
        <f>A20</f>
        <v>#REF!</v>
      </c>
      <c r="D31" s="380"/>
      <c r="E31" s="380"/>
      <c r="F31" s="381"/>
      <c r="G31" s="380" t="e">
        <f t="shared" ref="G31:L31" si="9">G27+G30</f>
        <v>#REF!</v>
      </c>
      <c r="H31" s="380" t="e">
        <f t="shared" si="9"/>
        <v>#REF!</v>
      </c>
      <c r="I31" s="380" t="e">
        <f t="shared" si="9"/>
        <v>#REF!</v>
      </c>
      <c r="J31" s="380" t="e">
        <f t="shared" si="9"/>
        <v>#REF!</v>
      </c>
      <c r="K31" s="380" t="e">
        <f t="shared" si="9"/>
        <v>#REF!</v>
      </c>
      <c r="L31" s="380" t="e">
        <f t="shared" si="9"/>
        <v>#REF!</v>
      </c>
      <c r="M31" s="328"/>
      <c r="N31" s="193"/>
      <c r="O31" s="193" t="e">
        <f t="shared" si="6"/>
        <v>#REF!</v>
      </c>
    </row>
    <row r="32" spans="1:17" ht="15.75" thickBot="1">
      <c r="A32" s="305"/>
      <c r="B32" s="39"/>
      <c r="C32" s="27"/>
      <c r="D32" s="29"/>
      <c r="E32" s="30"/>
      <c r="F32" s="40"/>
      <c r="G32" s="30"/>
      <c r="H32" s="30"/>
      <c r="I32" s="30"/>
      <c r="J32" s="41"/>
      <c r="K32" s="30"/>
      <c r="L32" s="30"/>
      <c r="M32" s="200"/>
      <c r="N32" s="193"/>
      <c r="O32" s="193" t="e">
        <f t="shared" si="6"/>
        <v>#REF!</v>
      </c>
    </row>
    <row r="33" spans="1:19" ht="19.5" thickBot="1">
      <c r="A33" s="1697" t="e">
        <f>VLOOKUP(#REF!,#REF!,2,FALSE)</f>
        <v>#REF!</v>
      </c>
      <c r="B33" s="1698"/>
      <c r="C33" s="1699"/>
      <c r="D33" s="270"/>
      <c r="E33" s="271"/>
      <c r="F33" s="329"/>
      <c r="G33" s="322" t="e">
        <f t="shared" ref="G33:L33" si="10">G62</f>
        <v>#REF!</v>
      </c>
      <c r="H33" s="322" t="e">
        <f t="shared" si="10"/>
        <v>#REF!</v>
      </c>
      <c r="I33" s="322" t="e">
        <f t="shared" si="10"/>
        <v>#REF!</v>
      </c>
      <c r="J33" s="322" t="e">
        <f t="shared" si="10"/>
        <v>#REF!</v>
      </c>
      <c r="K33" s="322" t="e">
        <f t="shared" si="10"/>
        <v>#REF!</v>
      </c>
      <c r="L33" s="322" t="e">
        <f t="shared" si="10"/>
        <v>#REF!</v>
      </c>
      <c r="M33" s="273"/>
      <c r="N33" s="193"/>
      <c r="O33" s="193"/>
    </row>
    <row r="34" spans="1:19">
      <c r="A34" s="1860" t="e">
        <f>VLOOKUP(#REF!,#REF!,2,FALSE)</f>
        <v>#REF!</v>
      </c>
      <c r="B34" s="1861"/>
      <c r="C34" s="1861"/>
      <c r="D34" s="44"/>
      <c r="E34" s="45"/>
      <c r="F34" s="45"/>
      <c r="G34" s="46"/>
      <c r="H34" s="45"/>
      <c r="I34" s="45"/>
      <c r="J34" s="44"/>
      <c r="K34" s="45"/>
      <c r="L34" s="45"/>
      <c r="M34" s="195"/>
      <c r="N34" s="193"/>
      <c r="O34" s="193" t="e">
        <f t="shared" ref="O34:O63" si="11">IF(B34=$B$18,1,0)</f>
        <v>#REF!</v>
      </c>
    </row>
    <row r="35" spans="1:19" ht="28.5">
      <c r="A35" s="251" t="e">
        <f>#REF!</f>
        <v>#REF!</v>
      </c>
      <c r="B35" s="12" t="e">
        <f>#REF!</f>
        <v>#REF!</v>
      </c>
      <c r="C35" s="278" t="s">
        <v>314</v>
      </c>
      <c r="D35" s="29" t="e">
        <f>VLOOKUP(#REF!,#REF!,2,FALSE)</f>
        <v>#REF!</v>
      </c>
      <c r="E35" s="15" t="e">
        <f>#REF!</f>
        <v>#REF!</v>
      </c>
      <c r="F35" s="27" t="e">
        <f>VLOOKUP(#REF!,#REF!,2,FALSE)</f>
        <v>#REF!</v>
      </c>
      <c r="G35" s="15" t="e">
        <f>#REF!</f>
        <v>#REF!</v>
      </c>
      <c r="H35" s="15" t="e">
        <f>#REF!</f>
        <v>#REF!</v>
      </c>
      <c r="I35" s="15" t="e">
        <f>#REF!</f>
        <v>#REF!</v>
      </c>
      <c r="J35" s="15" t="e">
        <f>#REF!</f>
        <v>#REF!</v>
      </c>
      <c r="K35" s="15" t="e">
        <f>#REF!</f>
        <v>#REF!</v>
      </c>
      <c r="L35" s="15" t="e">
        <f>#REF!</f>
        <v>#REF!</v>
      </c>
      <c r="M35" s="228" t="e">
        <f>VLOOKUP(#REF!,#REF!,2,FALSE)</f>
        <v>#REF!</v>
      </c>
      <c r="N35" s="228" t="e">
        <f>VLOOKUP(#REF!,#REF!,2,FALSE)</f>
        <v>#REF!</v>
      </c>
      <c r="O35" s="193" t="e">
        <f t="shared" si="11"/>
        <v>#REF!</v>
      </c>
      <c r="P35" s="5">
        <v>1</v>
      </c>
      <c r="Q35" s="5">
        <v>0</v>
      </c>
    </row>
    <row r="36" spans="1:19" s="534" customFormat="1" ht="42.75">
      <c r="A36" s="529" t="e">
        <f>#REF!</f>
        <v>#REF!</v>
      </c>
      <c r="B36" s="530" t="e">
        <f>#REF!</f>
        <v>#REF!</v>
      </c>
      <c r="C36" s="572" t="s">
        <v>315</v>
      </c>
      <c r="D36" s="569" t="e">
        <f>VLOOKUP(#REF!,#REF!,2,FALSE)</f>
        <v>#REF!</v>
      </c>
      <c r="E36" s="532" t="e">
        <f>#REF!</f>
        <v>#REF!</v>
      </c>
      <c r="F36" s="541" t="e">
        <f>VLOOKUP(#REF!,#REF!,2,FALSE)</f>
        <v>#REF!</v>
      </c>
      <c r="G36" s="532" t="e">
        <f>#REF!</f>
        <v>#REF!</v>
      </c>
      <c r="H36" s="532" t="e">
        <f>#REF!</f>
        <v>#REF!</v>
      </c>
      <c r="I36" s="532" t="e">
        <f>#REF!</f>
        <v>#REF!</v>
      </c>
      <c r="J36" s="532" t="e">
        <f>#REF!</f>
        <v>#REF!</v>
      </c>
      <c r="K36" s="532" t="e">
        <f>#REF!</f>
        <v>#REF!</v>
      </c>
      <c r="L36" s="532" t="e">
        <f>#REF!</f>
        <v>#REF!</v>
      </c>
      <c r="M36" s="570" t="e">
        <f>VLOOKUP(#REF!,#REF!,2,FALSE)</f>
        <v>#REF!</v>
      </c>
      <c r="N36" s="570" t="e">
        <f>VLOOKUP(#REF!,#REF!,2,FALSE)</f>
        <v>#REF!</v>
      </c>
      <c r="O36" s="533" t="e">
        <f t="shared" si="11"/>
        <v>#REF!</v>
      </c>
      <c r="P36" s="534">
        <v>1</v>
      </c>
      <c r="Q36" s="534">
        <v>0</v>
      </c>
      <c r="S36" s="535" t="e">
        <f>L36+K36+J36+I36</f>
        <v>#REF!</v>
      </c>
    </row>
    <row r="37" spans="1:19" ht="28.5">
      <c r="A37" s="251" t="e">
        <f>#REF!</f>
        <v>#REF!</v>
      </c>
      <c r="B37" s="12" t="e">
        <f>#REF!</f>
        <v>#REF!</v>
      </c>
      <c r="C37" s="278" t="s">
        <v>316</v>
      </c>
      <c r="D37" s="29" t="e">
        <f>VLOOKUP(#REF!,#REF!,2,FALSE)</f>
        <v>#REF!</v>
      </c>
      <c r="E37" s="15" t="e">
        <f>#REF!</f>
        <v>#REF!</v>
      </c>
      <c r="F37" s="27" t="e">
        <f>VLOOKUP(#REF!,#REF!,2,FALSE)</f>
        <v>#REF!</v>
      </c>
      <c r="G37" s="15" t="e">
        <f>#REF!</f>
        <v>#REF!</v>
      </c>
      <c r="H37" s="15" t="e">
        <f>#REF!</f>
        <v>#REF!</v>
      </c>
      <c r="I37" s="15" t="e">
        <f>#REF!</f>
        <v>#REF!</v>
      </c>
      <c r="J37" s="15" t="e">
        <f>#REF!</f>
        <v>#REF!</v>
      </c>
      <c r="K37" s="15" t="e">
        <f>#REF!</f>
        <v>#REF!</v>
      </c>
      <c r="L37" s="15" t="e">
        <f>#REF!</f>
        <v>#REF!</v>
      </c>
      <c r="M37" s="228" t="e">
        <f>VLOOKUP(#REF!,#REF!,2,FALSE)</f>
        <v>#REF!</v>
      </c>
      <c r="N37" s="228" t="e">
        <f>VLOOKUP(#REF!,#REF!,2,FALSE)</f>
        <v>#REF!</v>
      </c>
      <c r="O37" s="193" t="e">
        <f t="shared" si="11"/>
        <v>#REF!</v>
      </c>
      <c r="P37" s="5">
        <v>1</v>
      </c>
      <c r="Q37" s="5">
        <v>0</v>
      </c>
    </row>
    <row r="38" spans="1:19" ht="42.75">
      <c r="A38" s="251" t="e">
        <f>#REF!</f>
        <v>#REF!</v>
      </c>
      <c r="B38" s="12" t="e">
        <f>#REF!</f>
        <v>#REF!</v>
      </c>
      <c r="C38" s="278" t="s">
        <v>317</v>
      </c>
      <c r="D38" s="29" t="e">
        <f>VLOOKUP(#REF!,#REF!,2,FALSE)</f>
        <v>#REF!</v>
      </c>
      <c r="E38" s="15" t="e">
        <f>#REF!</f>
        <v>#REF!</v>
      </c>
      <c r="F38" s="27" t="e">
        <f>VLOOKUP(#REF!,#REF!,2,FALSE)</f>
        <v>#REF!</v>
      </c>
      <c r="G38" s="15" t="e">
        <f>#REF!</f>
        <v>#REF!</v>
      </c>
      <c r="H38" s="15" t="e">
        <f>#REF!</f>
        <v>#REF!</v>
      </c>
      <c r="I38" s="15" t="e">
        <f>#REF!</f>
        <v>#REF!</v>
      </c>
      <c r="J38" s="15" t="e">
        <f>#REF!</f>
        <v>#REF!</v>
      </c>
      <c r="K38" s="15" t="e">
        <f>#REF!</f>
        <v>#REF!</v>
      </c>
      <c r="L38" s="15" t="e">
        <f>#REF!</f>
        <v>#REF!</v>
      </c>
      <c r="M38" s="228" t="e">
        <f>VLOOKUP(#REF!,#REF!,2,FALSE)</f>
        <v>#REF!</v>
      </c>
      <c r="N38" s="228" t="e">
        <f>VLOOKUP(#REF!,#REF!,2,FALSE)</f>
        <v>#REF!</v>
      </c>
      <c r="O38" s="193" t="e">
        <f t="shared" si="11"/>
        <v>#REF!</v>
      </c>
      <c r="P38" s="5">
        <v>1</v>
      </c>
      <c r="Q38" s="5">
        <v>0</v>
      </c>
    </row>
    <row r="39" spans="1:19" ht="43.5">
      <c r="A39" s="251" t="e">
        <f>#REF!</f>
        <v>#REF!</v>
      </c>
      <c r="B39" s="268" t="s">
        <v>318</v>
      </c>
      <c r="C39" s="278" t="s">
        <v>317</v>
      </c>
      <c r="D39" s="29" t="e">
        <f>VLOOKUP(#REF!,#REF!,2,FALSE)</f>
        <v>#REF!</v>
      </c>
      <c r="E39" s="15" t="e">
        <f>#REF!</f>
        <v>#REF!</v>
      </c>
      <c r="F39" s="27" t="e">
        <f>VLOOKUP(#REF!,#REF!,2,FALSE)</f>
        <v>#REF!</v>
      </c>
      <c r="G39" s="15" t="e">
        <f>#REF!</f>
        <v>#REF!</v>
      </c>
      <c r="H39" s="15" t="e">
        <f>#REF!</f>
        <v>#REF!</v>
      </c>
      <c r="I39" s="15" t="e">
        <f>#REF!</f>
        <v>#REF!</v>
      </c>
      <c r="J39" s="15" t="e">
        <f>#REF!</f>
        <v>#REF!</v>
      </c>
      <c r="K39" s="15" t="e">
        <f>#REF!</f>
        <v>#REF!</v>
      </c>
      <c r="L39" s="15" t="e">
        <f>#REF!</f>
        <v>#REF!</v>
      </c>
      <c r="M39" s="228" t="e">
        <f>VLOOKUP(#REF!,#REF!,2,FALSE)</f>
        <v>#REF!</v>
      </c>
      <c r="N39" s="228" t="e">
        <f>VLOOKUP(#REF!,#REF!,2,FALSE)</f>
        <v>#REF!</v>
      </c>
      <c r="O39" s="193" t="e">
        <f t="shared" si="11"/>
        <v>#REF!</v>
      </c>
      <c r="P39" s="5">
        <v>1</v>
      </c>
      <c r="Q39" s="5">
        <v>0</v>
      </c>
    </row>
    <row r="40" spans="1:19" s="534" customFormat="1" ht="57">
      <c r="A40" s="529" t="e">
        <f>#REF!</f>
        <v>#REF!</v>
      </c>
      <c r="B40" s="530" t="e">
        <f>#REF!</f>
        <v>#REF!</v>
      </c>
      <c r="C40" s="573" t="s">
        <v>451</v>
      </c>
      <c r="D40" s="569" t="e">
        <f>VLOOKUP(#REF!,#REF!,2,FALSE)</f>
        <v>#REF!</v>
      </c>
      <c r="E40" s="532" t="e">
        <f>#REF!</f>
        <v>#REF!</v>
      </c>
      <c r="F40" s="541" t="e">
        <f>VLOOKUP(#REF!,#REF!,2,FALSE)</f>
        <v>#REF!</v>
      </c>
      <c r="G40" s="532" t="e">
        <f>#REF!</f>
        <v>#REF!</v>
      </c>
      <c r="H40" s="532" t="e">
        <f>#REF!</f>
        <v>#REF!</v>
      </c>
      <c r="I40" s="532" t="e">
        <f>#REF!</f>
        <v>#REF!</v>
      </c>
      <c r="J40" s="532" t="e">
        <f>#REF!</f>
        <v>#REF!</v>
      </c>
      <c r="K40" s="532" t="e">
        <f>#REF!</f>
        <v>#REF!</v>
      </c>
      <c r="L40" s="532" t="e">
        <f>#REF!</f>
        <v>#REF!</v>
      </c>
      <c r="M40" s="570" t="e">
        <f>VLOOKUP(#REF!,#REF!,2,FALSE)</f>
        <v>#REF!</v>
      </c>
      <c r="N40" s="570" t="e">
        <f>VLOOKUP(#REF!,#REF!,2,FALSE)</f>
        <v>#REF!</v>
      </c>
      <c r="O40" s="533" t="e">
        <f t="shared" si="11"/>
        <v>#REF!</v>
      </c>
      <c r="P40" s="534">
        <v>1</v>
      </c>
      <c r="Q40" s="534">
        <v>0</v>
      </c>
      <c r="S40" s="535" t="e">
        <f>J40+I40+H40</f>
        <v>#REF!</v>
      </c>
    </row>
    <row r="41" spans="1:19" ht="45">
      <c r="A41" s="251" t="e">
        <f>#REF!</f>
        <v>#REF!</v>
      </c>
      <c r="B41" s="12" t="e">
        <f>#REF!</f>
        <v>#REF!</v>
      </c>
      <c r="C41" s="33" t="s">
        <v>320</v>
      </c>
      <c r="D41" s="29" t="e">
        <f>VLOOKUP(#REF!,#REF!,2,FALSE)</f>
        <v>#REF!</v>
      </c>
      <c r="E41" s="15" t="e">
        <f>#REF!</f>
        <v>#REF!</v>
      </c>
      <c r="F41" s="27" t="e">
        <f>VLOOKUP(#REF!,#REF!,2,FALSE)</f>
        <v>#REF!</v>
      </c>
      <c r="G41" s="15" t="e">
        <f>#REF!</f>
        <v>#REF!</v>
      </c>
      <c r="H41" s="15" t="e">
        <f>#REF!</f>
        <v>#REF!</v>
      </c>
      <c r="I41" s="15" t="e">
        <f>#REF!</f>
        <v>#REF!</v>
      </c>
      <c r="J41" s="15" t="e">
        <f>#REF!</f>
        <v>#REF!</v>
      </c>
      <c r="K41" s="15" t="e">
        <f>#REF!</f>
        <v>#REF!</v>
      </c>
      <c r="L41" s="15" t="e">
        <f>#REF!</f>
        <v>#REF!</v>
      </c>
      <c r="M41" s="228" t="e">
        <f>VLOOKUP(#REF!,#REF!,2,FALSE)</f>
        <v>#REF!</v>
      </c>
      <c r="N41" s="228" t="e">
        <f>VLOOKUP(#REF!,#REF!,2,FALSE)</f>
        <v>#REF!</v>
      </c>
      <c r="O41" s="193" t="e">
        <f t="shared" si="11"/>
        <v>#REF!</v>
      </c>
      <c r="P41" s="5">
        <v>1</v>
      </c>
      <c r="Q41" s="5">
        <v>0</v>
      </c>
    </row>
    <row r="42" spans="1:19" ht="42.75">
      <c r="A42" s="251" t="e">
        <f>#REF!</f>
        <v>#REF!</v>
      </c>
      <c r="B42" s="12" t="e">
        <f>#REF!</f>
        <v>#REF!</v>
      </c>
      <c r="C42" s="278" t="s">
        <v>321</v>
      </c>
      <c r="D42" s="29" t="e">
        <f>VLOOKUP(#REF!,#REF!,2,FALSE)</f>
        <v>#REF!</v>
      </c>
      <c r="E42" s="15" t="e">
        <f>#REF!</f>
        <v>#REF!</v>
      </c>
      <c r="F42" s="27" t="e">
        <f>VLOOKUP(#REF!,#REF!,2,FALSE)</f>
        <v>#REF!</v>
      </c>
      <c r="G42" s="15" t="e">
        <f>#REF!</f>
        <v>#REF!</v>
      </c>
      <c r="H42" s="15" t="e">
        <f>#REF!</f>
        <v>#REF!</v>
      </c>
      <c r="I42" s="15" t="e">
        <f>#REF!</f>
        <v>#REF!</v>
      </c>
      <c r="J42" s="15" t="e">
        <f>#REF!</f>
        <v>#REF!</v>
      </c>
      <c r="K42" s="15" t="e">
        <f>#REF!</f>
        <v>#REF!</v>
      </c>
      <c r="L42" s="15" t="e">
        <f>#REF!</f>
        <v>#REF!</v>
      </c>
      <c r="M42" s="228" t="e">
        <f>VLOOKUP(#REF!,#REF!,2,FALSE)</f>
        <v>#REF!</v>
      </c>
      <c r="N42" s="228" t="e">
        <f>VLOOKUP(#REF!,#REF!,2,FALSE)</f>
        <v>#REF!</v>
      </c>
      <c r="O42" s="193" t="e">
        <f t="shared" si="11"/>
        <v>#REF!</v>
      </c>
      <c r="P42" s="5">
        <v>1</v>
      </c>
      <c r="Q42" s="5">
        <v>0</v>
      </c>
    </row>
    <row r="43" spans="1:19">
      <c r="A43" s="116"/>
      <c r="B43" s="148"/>
      <c r="C43" s="366"/>
      <c r="D43" s="14"/>
      <c r="E43" s="21"/>
      <c r="F43" s="74"/>
      <c r="G43" s="30"/>
      <c r="H43" s="37"/>
      <c r="I43" s="37"/>
      <c r="J43" s="37"/>
      <c r="K43" s="37"/>
      <c r="L43" s="37"/>
      <c r="M43" s="193"/>
      <c r="N43" s="193"/>
      <c r="O43" s="193" t="e">
        <f t="shared" si="11"/>
        <v>#REF!</v>
      </c>
    </row>
    <row r="44" spans="1:19">
      <c r="A44" s="1860" t="e">
        <f>VLOOKUP(#REF!,#REF!,2,FALSE)</f>
        <v>#REF!</v>
      </c>
      <c r="B44" s="1861"/>
      <c r="C44" s="1861"/>
      <c r="D44" s="51"/>
      <c r="E44" s="52"/>
      <c r="F44" s="53"/>
      <c r="G44" s="47" t="e">
        <f t="shared" ref="G44:L44" si="12">SUM(G35:G43)</f>
        <v>#REF!</v>
      </c>
      <c r="H44" s="47" t="e">
        <f t="shared" si="12"/>
        <v>#REF!</v>
      </c>
      <c r="I44" s="47" t="e">
        <f t="shared" si="12"/>
        <v>#REF!</v>
      </c>
      <c r="J44" s="47" t="e">
        <f t="shared" si="12"/>
        <v>#REF!</v>
      </c>
      <c r="K44" s="47" t="e">
        <f t="shared" si="12"/>
        <v>#REF!</v>
      </c>
      <c r="L44" s="47" t="e">
        <f t="shared" si="12"/>
        <v>#REF!</v>
      </c>
      <c r="M44" s="193"/>
      <c r="N44" s="193"/>
      <c r="O44" s="193" t="e">
        <f t="shared" si="11"/>
        <v>#REF!</v>
      </c>
    </row>
    <row r="45" spans="1:19">
      <c r="A45" s="1860" t="e">
        <f>VLOOKUP(#REF!,#REF!,2,FALSE)</f>
        <v>#REF!</v>
      </c>
      <c r="B45" s="1861"/>
      <c r="C45" s="1861"/>
      <c r="D45" s="20"/>
      <c r="E45" s="21"/>
      <c r="F45" s="33"/>
      <c r="G45" s="47"/>
      <c r="H45" s="21"/>
      <c r="I45" s="21"/>
      <c r="J45" s="48"/>
      <c r="K45" s="48"/>
      <c r="L45" s="48"/>
      <c r="M45" s="193"/>
      <c r="N45" s="193"/>
      <c r="O45" s="193" t="e">
        <f t="shared" si="11"/>
        <v>#REF!</v>
      </c>
    </row>
    <row r="46" spans="1:19" ht="57">
      <c r="A46" s="251" t="e">
        <f>#REF!</f>
        <v>#REF!</v>
      </c>
      <c r="B46" s="12"/>
      <c r="C46" s="278" t="s">
        <v>322</v>
      </c>
      <c r="D46" s="29" t="e">
        <f>VLOOKUP(#REF!,#REF!,2,FALSE)</f>
        <v>#REF!</v>
      </c>
      <c r="E46" s="15" t="e">
        <f>#REF!</f>
        <v>#REF!</v>
      </c>
      <c r="F46" s="27" t="e">
        <f>VLOOKUP(#REF!,#REF!,2,FALSE)</f>
        <v>#REF!</v>
      </c>
      <c r="G46" s="15" t="e">
        <f>#REF!</f>
        <v>#REF!</v>
      </c>
      <c r="H46" s="15" t="e">
        <f>#REF!</f>
        <v>#REF!</v>
      </c>
      <c r="I46" s="15" t="e">
        <f>#REF!</f>
        <v>#REF!</v>
      </c>
      <c r="J46" s="15" t="e">
        <f>#REF!</f>
        <v>#REF!</v>
      </c>
      <c r="K46" s="15" t="e">
        <f>#REF!</f>
        <v>#REF!</v>
      </c>
      <c r="L46" s="15" t="e">
        <f>#REF!</f>
        <v>#REF!</v>
      </c>
      <c r="M46" s="228" t="e">
        <f>VLOOKUP(#REF!,#REF!,2,FALSE)</f>
        <v>#REF!</v>
      </c>
      <c r="N46" s="228" t="e">
        <f>VLOOKUP(#REF!,#REF!,2,FALSE)</f>
        <v>#REF!</v>
      </c>
      <c r="O46" s="193" t="e">
        <f t="shared" si="11"/>
        <v>#REF!</v>
      </c>
      <c r="P46" s="5">
        <v>0</v>
      </c>
      <c r="Q46" s="5">
        <v>1</v>
      </c>
    </row>
    <row r="47" spans="1:19" ht="28.5">
      <c r="A47" s="251" t="e">
        <f>#REF!</f>
        <v>#REF!</v>
      </c>
      <c r="B47" s="12"/>
      <c r="C47" s="278" t="s">
        <v>323</v>
      </c>
      <c r="D47" s="29" t="e">
        <f>VLOOKUP(#REF!,#REF!,2,FALSE)</f>
        <v>#REF!</v>
      </c>
      <c r="E47" s="15" t="e">
        <f>#REF!</f>
        <v>#REF!</v>
      </c>
      <c r="F47" s="27" t="e">
        <f>VLOOKUP(#REF!,#REF!,2,FALSE)</f>
        <v>#REF!</v>
      </c>
      <c r="G47" s="15" t="e">
        <f>#REF!</f>
        <v>#REF!</v>
      </c>
      <c r="H47" s="15" t="e">
        <f>#REF!</f>
        <v>#REF!</v>
      </c>
      <c r="I47" s="15" t="e">
        <f>#REF!</f>
        <v>#REF!</v>
      </c>
      <c r="J47" s="15" t="e">
        <f>#REF!</f>
        <v>#REF!</v>
      </c>
      <c r="K47" s="15" t="e">
        <f>#REF!</f>
        <v>#REF!</v>
      </c>
      <c r="L47" s="15" t="e">
        <f>#REF!</f>
        <v>#REF!</v>
      </c>
      <c r="M47" s="228" t="e">
        <f>VLOOKUP(#REF!,#REF!,2,FALSE)</f>
        <v>#REF!</v>
      </c>
      <c r="N47" s="228" t="e">
        <f>VLOOKUP(#REF!,#REF!,2,FALSE)</f>
        <v>#REF!</v>
      </c>
      <c r="O47" s="193" t="e">
        <f t="shared" si="11"/>
        <v>#REF!</v>
      </c>
      <c r="P47" s="5">
        <v>0</v>
      </c>
      <c r="Q47" s="5">
        <v>1</v>
      </c>
    </row>
    <row r="48" spans="1:19" ht="57">
      <c r="A48" s="251" t="e">
        <f>#REF!</f>
        <v>#REF!</v>
      </c>
      <c r="B48" s="12"/>
      <c r="C48" s="278" t="s">
        <v>324</v>
      </c>
      <c r="D48" s="29" t="e">
        <f>VLOOKUP(#REF!,#REF!,2,FALSE)</f>
        <v>#REF!</v>
      </c>
      <c r="E48" s="15" t="e">
        <f>#REF!</f>
        <v>#REF!</v>
      </c>
      <c r="F48" s="27" t="e">
        <f>VLOOKUP(#REF!,#REF!,2,FALSE)</f>
        <v>#REF!</v>
      </c>
      <c r="G48" s="15" t="e">
        <f>#REF!</f>
        <v>#REF!</v>
      </c>
      <c r="H48" s="15" t="e">
        <f>#REF!</f>
        <v>#REF!</v>
      </c>
      <c r="I48" s="15" t="e">
        <f>#REF!</f>
        <v>#REF!</v>
      </c>
      <c r="J48" s="15" t="e">
        <f>#REF!</f>
        <v>#REF!</v>
      </c>
      <c r="K48" s="15" t="e">
        <f>#REF!</f>
        <v>#REF!</v>
      </c>
      <c r="L48" s="15" t="e">
        <f>#REF!</f>
        <v>#REF!</v>
      </c>
      <c r="M48" s="228" t="e">
        <f>VLOOKUP(#REF!,#REF!,2,FALSE)</f>
        <v>#REF!</v>
      </c>
      <c r="N48" s="228" t="e">
        <f>VLOOKUP(#REF!,#REF!,2,FALSE)</f>
        <v>#REF!</v>
      </c>
      <c r="O48" s="193" t="e">
        <f t="shared" si="11"/>
        <v>#REF!</v>
      </c>
      <c r="P48" s="5">
        <v>0</v>
      </c>
      <c r="Q48" s="5">
        <v>1</v>
      </c>
    </row>
    <row r="49" spans="1:17" ht="28.5">
      <c r="A49" s="251" t="e">
        <f>#REF!</f>
        <v>#REF!</v>
      </c>
      <c r="B49" s="12"/>
      <c r="C49" s="278" t="s">
        <v>325</v>
      </c>
      <c r="D49" s="29" t="e">
        <f>VLOOKUP(#REF!,#REF!,2,FALSE)</f>
        <v>#REF!</v>
      </c>
      <c r="E49" s="15" t="e">
        <f>#REF!</f>
        <v>#REF!</v>
      </c>
      <c r="F49" s="27" t="e">
        <f>VLOOKUP(#REF!,#REF!,2,FALSE)</f>
        <v>#REF!</v>
      </c>
      <c r="G49" s="15" t="e">
        <f>#REF!</f>
        <v>#REF!</v>
      </c>
      <c r="H49" s="15" t="e">
        <f>#REF!</f>
        <v>#REF!</v>
      </c>
      <c r="I49" s="15" t="e">
        <f>#REF!</f>
        <v>#REF!</v>
      </c>
      <c r="J49" s="15" t="e">
        <f>#REF!</f>
        <v>#REF!</v>
      </c>
      <c r="K49" s="15" t="e">
        <f>#REF!</f>
        <v>#REF!</v>
      </c>
      <c r="L49" s="15" t="e">
        <f>#REF!</f>
        <v>#REF!</v>
      </c>
      <c r="M49" s="228" t="e">
        <f>VLOOKUP(#REF!,#REF!,2,FALSE)</f>
        <v>#REF!</v>
      </c>
      <c r="N49" s="228" t="e">
        <f>VLOOKUP(#REF!,#REF!,2,FALSE)</f>
        <v>#REF!</v>
      </c>
      <c r="O49" s="193" t="e">
        <f t="shared" si="11"/>
        <v>#REF!</v>
      </c>
      <c r="P49" s="5">
        <v>0</v>
      </c>
      <c r="Q49" s="5">
        <v>1</v>
      </c>
    </row>
    <row r="50" spans="1:17" ht="28.5">
      <c r="A50" s="251" t="e">
        <f>#REF!</f>
        <v>#REF!</v>
      </c>
      <c r="B50" s="12"/>
      <c r="C50" s="278" t="s">
        <v>326</v>
      </c>
      <c r="D50" s="29" t="e">
        <f>VLOOKUP(#REF!,#REF!,2,FALSE)</f>
        <v>#REF!</v>
      </c>
      <c r="E50" s="15" t="e">
        <f>#REF!</f>
        <v>#REF!</v>
      </c>
      <c r="F50" s="27" t="e">
        <f>VLOOKUP(#REF!,#REF!,2,FALSE)</f>
        <v>#REF!</v>
      </c>
      <c r="G50" s="15" t="e">
        <f>#REF!</f>
        <v>#REF!</v>
      </c>
      <c r="H50" s="15" t="e">
        <f>#REF!</f>
        <v>#REF!</v>
      </c>
      <c r="I50" s="15" t="e">
        <f>#REF!</f>
        <v>#REF!</v>
      </c>
      <c r="J50" s="15" t="e">
        <f>#REF!</f>
        <v>#REF!</v>
      </c>
      <c r="K50" s="15" t="e">
        <f>#REF!</f>
        <v>#REF!</v>
      </c>
      <c r="L50" s="15" t="e">
        <f>#REF!</f>
        <v>#REF!</v>
      </c>
      <c r="M50" s="228" t="e">
        <f>VLOOKUP(#REF!,#REF!,2,FALSE)</f>
        <v>#REF!</v>
      </c>
      <c r="N50" s="228" t="e">
        <f>VLOOKUP(#REF!,#REF!,2,FALSE)</f>
        <v>#REF!</v>
      </c>
      <c r="O50" s="193" t="e">
        <f t="shared" si="11"/>
        <v>#REF!</v>
      </c>
      <c r="P50" s="5">
        <v>0</v>
      </c>
      <c r="Q50" s="5">
        <v>1</v>
      </c>
    </row>
    <row r="51" spans="1:17" ht="28.5">
      <c r="A51" s="251" t="e">
        <f>#REF!</f>
        <v>#REF!</v>
      </c>
      <c r="B51" s="12"/>
      <c r="C51" s="278" t="s">
        <v>327</v>
      </c>
      <c r="D51" s="29" t="e">
        <f>VLOOKUP(#REF!,#REF!,2,FALSE)</f>
        <v>#REF!</v>
      </c>
      <c r="E51" s="15" t="e">
        <f>#REF!</f>
        <v>#REF!</v>
      </c>
      <c r="F51" s="27" t="e">
        <f>VLOOKUP(#REF!,#REF!,2,FALSE)</f>
        <v>#REF!</v>
      </c>
      <c r="G51" s="15" t="e">
        <f>#REF!</f>
        <v>#REF!</v>
      </c>
      <c r="H51" s="15" t="e">
        <f>#REF!</f>
        <v>#REF!</v>
      </c>
      <c r="I51" s="15" t="e">
        <f>#REF!</f>
        <v>#REF!</v>
      </c>
      <c r="J51" s="15" t="e">
        <f>#REF!</f>
        <v>#REF!</v>
      </c>
      <c r="K51" s="15" t="e">
        <f>#REF!</f>
        <v>#REF!</v>
      </c>
      <c r="L51" s="15" t="e">
        <f>#REF!</f>
        <v>#REF!</v>
      </c>
      <c r="M51" s="228" t="e">
        <f>VLOOKUP(#REF!,#REF!,2,FALSE)</f>
        <v>#REF!</v>
      </c>
      <c r="N51" s="228" t="e">
        <f>VLOOKUP(#REF!,#REF!,2,FALSE)</f>
        <v>#REF!</v>
      </c>
      <c r="O51" s="193" t="e">
        <f t="shared" si="11"/>
        <v>#REF!</v>
      </c>
      <c r="P51" s="5">
        <v>0</v>
      </c>
      <c r="Q51" s="5">
        <v>1</v>
      </c>
    </row>
    <row r="52" spans="1:17" ht="42.75">
      <c r="A52" s="251" t="e">
        <f>#REF!</f>
        <v>#REF!</v>
      </c>
      <c r="B52" s="12"/>
      <c r="C52" s="278" t="s">
        <v>328</v>
      </c>
      <c r="D52" s="29" t="e">
        <f>VLOOKUP(#REF!,#REF!,2,FALSE)</f>
        <v>#REF!</v>
      </c>
      <c r="E52" s="15" t="e">
        <f>#REF!</f>
        <v>#REF!</v>
      </c>
      <c r="F52" s="27" t="e">
        <f>VLOOKUP(#REF!,#REF!,2,FALSE)</f>
        <v>#REF!</v>
      </c>
      <c r="G52" s="15" t="e">
        <f>#REF!</f>
        <v>#REF!</v>
      </c>
      <c r="H52" s="15" t="e">
        <f>#REF!</f>
        <v>#REF!</v>
      </c>
      <c r="I52" s="15" t="e">
        <f>#REF!</f>
        <v>#REF!</v>
      </c>
      <c r="J52" s="15" t="e">
        <f>#REF!</f>
        <v>#REF!</v>
      </c>
      <c r="K52" s="15" t="e">
        <f>#REF!</f>
        <v>#REF!</v>
      </c>
      <c r="L52" s="15" t="e">
        <f>#REF!</f>
        <v>#REF!</v>
      </c>
      <c r="M52" s="228" t="e">
        <f>VLOOKUP(#REF!,#REF!,2,FALSE)</f>
        <v>#REF!</v>
      </c>
      <c r="N52" s="228" t="e">
        <f>VLOOKUP(#REF!,#REF!,2,FALSE)</f>
        <v>#REF!</v>
      </c>
      <c r="O52" s="193" t="e">
        <f t="shared" si="11"/>
        <v>#REF!</v>
      </c>
      <c r="P52" s="5">
        <v>0</v>
      </c>
      <c r="Q52" s="5">
        <v>1</v>
      </c>
    </row>
    <row r="53" spans="1:17" ht="57">
      <c r="A53" s="251" t="e">
        <f>#REF!</f>
        <v>#REF!</v>
      </c>
      <c r="B53" s="12"/>
      <c r="C53" s="278" t="s">
        <v>329</v>
      </c>
      <c r="D53" s="29" t="e">
        <f>VLOOKUP(#REF!,#REF!,2,FALSE)</f>
        <v>#REF!</v>
      </c>
      <c r="E53" s="15" t="e">
        <f>#REF!</f>
        <v>#REF!</v>
      </c>
      <c r="F53" s="27" t="e">
        <f>VLOOKUP(#REF!,#REF!,2,FALSE)</f>
        <v>#REF!</v>
      </c>
      <c r="G53" s="15" t="e">
        <f>#REF!</f>
        <v>#REF!</v>
      </c>
      <c r="H53" s="15" t="e">
        <f>#REF!</f>
        <v>#REF!</v>
      </c>
      <c r="I53" s="15" t="e">
        <f>#REF!</f>
        <v>#REF!</v>
      </c>
      <c r="J53" s="15" t="e">
        <f>#REF!</f>
        <v>#REF!</v>
      </c>
      <c r="K53" s="15" t="e">
        <f>#REF!</f>
        <v>#REF!</v>
      </c>
      <c r="L53" s="15" t="e">
        <f>#REF!</f>
        <v>#REF!</v>
      </c>
      <c r="M53" s="228" t="e">
        <f>VLOOKUP(#REF!,#REF!,2,FALSE)</f>
        <v>#REF!</v>
      </c>
      <c r="N53" s="228" t="e">
        <f>VLOOKUP(#REF!,#REF!,2,FALSE)</f>
        <v>#REF!</v>
      </c>
      <c r="O53" s="193" t="e">
        <f t="shared" si="11"/>
        <v>#REF!</v>
      </c>
      <c r="P53" s="5">
        <v>0</v>
      </c>
      <c r="Q53" s="5">
        <v>1</v>
      </c>
    </row>
    <row r="54" spans="1:17" ht="15.75">
      <c r="A54" s="251" t="e">
        <f>#REF!</f>
        <v>#REF!</v>
      </c>
      <c r="B54" s="12"/>
      <c r="C54" s="278" t="s">
        <v>330</v>
      </c>
      <c r="D54" s="29" t="e">
        <f>VLOOKUP(#REF!,#REF!,2,FALSE)</f>
        <v>#REF!</v>
      </c>
      <c r="E54" s="15" t="e">
        <f>#REF!</f>
        <v>#REF!</v>
      </c>
      <c r="F54" s="27" t="e">
        <f>VLOOKUP(#REF!,#REF!,2,FALSE)</f>
        <v>#REF!</v>
      </c>
      <c r="G54" s="15" t="e">
        <f>#REF!</f>
        <v>#REF!</v>
      </c>
      <c r="H54" s="15" t="e">
        <f>#REF!</f>
        <v>#REF!</v>
      </c>
      <c r="I54" s="15" t="e">
        <f>#REF!</f>
        <v>#REF!</v>
      </c>
      <c r="J54" s="15" t="e">
        <f>#REF!</f>
        <v>#REF!</v>
      </c>
      <c r="K54" s="15" t="e">
        <f>#REF!</f>
        <v>#REF!</v>
      </c>
      <c r="L54" s="15" t="e">
        <f>#REF!</f>
        <v>#REF!</v>
      </c>
      <c r="M54" s="228" t="e">
        <f>VLOOKUP(#REF!,#REF!,2,FALSE)</f>
        <v>#REF!</v>
      </c>
      <c r="N54" s="228" t="e">
        <f>VLOOKUP(#REF!,#REF!,2,FALSE)</f>
        <v>#REF!</v>
      </c>
      <c r="O54" s="193" t="e">
        <f t="shared" si="11"/>
        <v>#REF!</v>
      </c>
      <c r="P54" s="5">
        <v>0</v>
      </c>
      <c r="Q54" s="5">
        <v>1</v>
      </c>
    </row>
    <row r="55" spans="1:17" ht="28.5">
      <c r="A55" s="251" t="e">
        <f>#REF!</f>
        <v>#REF!</v>
      </c>
      <c r="B55" s="12"/>
      <c r="C55" s="278" t="s">
        <v>332</v>
      </c>
      <c r="D55" s="29" t="e">
        <f>VLOOKUP(#REF!,#REF!,2,FALSE)</f>
        <v>#REF!</v>
      </c>
      <c r="E55" s="15" t="e">
        <f>#REF!</f>
        <v>#REF!</v>
      </c>
      <c r="F55" s="27" t="e">
        <f>VLOOKUP(#REF!,#REF!,2,FALSE)</f>
        <v>#REF!</v>
      </c>
      <c r="G55" s="15" t="e">
        <f>#REF!</f>
        <v>#REF!</v>
      </c>
      <c r="H55" s="15" t="e">
        <f>#REF!</f>
        <v>#REF!</v>
      </c>
      <c r="I55" s="15" t="e">
        <f>#REF!</f>
        <v>#REF!</v>
      </c>
      <c r="J55" s="15" t="e">
        <f>#REF!</f>
        <v>#REF!</v>
      </c>
      <c r="K55" s="15" t="e">
        <f>#REF!</f>
        <v>#REF!</v>
      </c>
      <c r="L55" s="15" t="e">
        <f>#REF!</f>
        <v>#REF!</v>
      </c>
      <c r="M55" s="228" t="e">
        <f>VLOOKUP(#REF!,#REF!,2,FALSE)</f>
        <v>#REF!</v>
      </c>
      <c r="N55" s="228" t="e">
        <f>VLOOKUP(#REF!,#REF!,2,FALSE)</f>
        <v>#REF!</v>
      </c>
      <c r="O55" s="193" t="e">
        <f t="shared" si="11"/>
        <v>#REF!</v>
      </c>
      <c r="P55" s="5">
        <v>0</v>
      </c>
      <c r="Q55" s="5">
        <v>1</v>
      </c>
    </row>
    <row r="56" spans="1:17" ht="28.5">
      <c r="A56" s="251" t="e">
        <f>#REF!</f>
        <v>#REF!</v>
      </c>
      <c r="B56" s="12"/>
      <c r="C56" s="278" t="s">
        <v>333</v>
      </c>
      <c r="D56" s="29" t="e">
        <f>VLOOKUP(#REF!,#REF!,2,FALSE)</f>
        <v>#REF!</v>
      </c>
      <c r="E56" s="15" t="e">
        <f>#REF!</f>
        <v>#REF!</v>
      </c>
      <c r="F56" s="27" t="e">
        <f>VLOOKUP(#REF!,#REF!,2,FALSE)</f>
        <v>#REF!</v>
      </c>
      <c r="G56" s="15" t="e">
        <f>#REF!</f>
        <v>#REF!</v>
      </c>
      <c r="H56" s="15" t="e">
        <f>#REF!</f>
        <v>#REF!</v>
      </c>
      <c r="I56" s="15" t="e">
        <f>#REF!</f>
        <v>#REF!</v>
      </c>
      <c r="J56" s="15" t="e">
        <f>#REF!</f>
        <v>#REF!</v>
      </c>
      <c r="K56" s="15" t="e">
        <f>#REF!</f>
        <v>#REF!</v>
      </c>
      <c r="L56" s="15" t="e">
        <f>#REF!</f>
        <v>#REF!</v>
      </c>
      <c r="M56" s="228" t="e">
        <f>VLOOKUP(#REF!,#REF!,2,FALSE)</f>
        <v>#REF!</v>
      </c>
      <c r="N56" s="228" t="e">
        <f>VLOOKUP(#REF!,#REF!,2,FALSE)</f>
        <v>#REF!</v>
      </c>
      <c r="O56" s="193" t="e">
        <f t="shared" si="11"/>
        <v>#REF!</v>
      </c>
      <c r="P56" s="5">
        <v>0</v>
      </c>
      <c r="Q56" s="5">
        <v>1</v>
      </c>
    </row>
    <row r="57" spans="1:17" ht="42.75">
      <c r="A57" s="251" t="e">
        <f>#REF!</f>
        <v>#REF!</v>
      </c>
      <c r="B57" s="12"/>
      <c r="C57" s="278" t="s">
        <v>334</v>
      </c>
      <c r="D57" s="29" t="e">
        <f>VLOOKUP(#REF!,#REF!,2,FALSE)</f>
        <v>#REF!</v>
      </c>
      <c r="E57" s="15" t="e">
        <f>#REF!</f>
        <v>#REF!</v>
      </c>
      <c r="F57" s="27" t="e">
        <f>VLOOKUP(#REF!,#REF!,2,FALSE)</f>
        <v>#REF!</v>
      </c>
      <c r="G57" s="15" t="e">
        <f>#REF!</f>
        <v>#REF!</v>
      </c>
      <c r="H57" s="15" t="e">
        <f>#REF!</f>
        <v>#REF!</v>
      </c>
      <c r="I57" s="15" t="e">
        <f>#REF!</f>
        <v>#REF!</v>
      </c>
      <c r="J57" s="15" t="e">
        <f>#REF!</f>
        <v>#REF!</v>
      </c>
      <c r="K57" s="15" t="e">
        <f>#REF!</f>
        <v>#REF!</v>
      </c>
      <c r="L57" s="15" t="e">
        <f>#REF!</f>
        <v>#REF!</v>
      </c>
      <c r="M57" s="228" t="e">
        <f>VLOOKUP(#REF!,#REF!,2,FALSE)</f>
        <v>#REF!</v>
      </c>
      <c r="N57" s="228" t="e">
        <f>VLOOKUP(#REF!,#REF!,2,FALSE)</f>
        <v>#REF!</v>
      </c>
      <c r="O57" s="193" t="e">
        <f t="shared" si="11"/>
        <v>#REF!</v>
      </c>
      <c r="P57" s="5">
        <v>0</v>
      </c>
      <c r="Q57" s="5">
        <v>1</v>
      </c>
    </row>
    <row r="58" spans="1:17" ht="71.25">
      <c r="A58" s="251" t="e">
        <f>#REF!</f>
        <v>#REF!</v>
      </c>
      <c r="B58" s="12"/>
      <c r="C58" s="278" t="s">
        <v>335</v>
      </c>
      <c r="D58" s="29" t="e">
        <f>VLOOKUP(#REF!,#REF!,2,FALSE)</f>
        <v>#REF!</v>
      </c>
      <c r="E58" s="15" t="e">
        <f>#REF!</f>
        <v>#REF!</v>
      </c>
      <c r="F58" s="27" t="e">
        <f>VLOOKUP(#REF!,#REF!,2,FALSE)</f>
        <v>#REF!</v>
      </c>
      <c r="G58" s="15" t="e">
        <f>#REF!</f>
        <v>#REF!</v>
      </c>
      <c r="H58" s="15" t="e">
        <f>#REF!</f>
        <v>#REF!</v>
      </c>
      <c r="I58" s="15" t="e">
        <f>#REF!</f>
        <v>#REF!</v>
      </c>
      <c r="J58" s="15" t="e">
        <f>#REF!</f>
        <v>#REF!</v>
      </c>
      <c r="K58" s="15" t="e">
        <f>#REF!</f>
        <v>#REF!</v>
      </c>
      <c r="L58" s="15" t="e">
        <f>#REF!</f>
        <v>#REF!</v>
      </c>
      <c r="M58" s="228" t="e">
        <f>VLOOKUP(#REF!,#REF!,2,FALSE)</f>
        <v>#REF!</v>
      </c>
      <c r="N58" s="228" t="e">
        <f>VLOOKUP(#REF!,#REF!,2,FALSE)</f>
        <v>#REF!</v>
      </c>
      <c r="O58" s="193" t="e">
        <f t="shared" si="11"/>
        <v>#REF!</v>
      </c>
      <c r="P58" s="5">
        <v>0</v>
      </c>
      <c r="Q58" s="5">
        <v>1</v>
      </c>
    </row>
    <row r="59" spans="1:17" ht="30">
      <c r="A59" s="251" t="e">
        <f>#REF!</f>
        <v>#REF!</v>
      </c>
      <c r="B59" s="224"/>
      <c r="C59" s="723" t="s">
        <v>336</v>
      </c>
      <c r="D59" s="29" t="e">
        <f>VLOOKUP(#REF!,#REF!,2,FALSE)</f>
        <v>#REF!</v>
      </c>
      <c r="E59" s="15" t="e">
        <f>#REF!</f>
        <v>#REF!</v>
      </c>
      <c r="F59" s="27" t="e">
        <f>VLOOKUP(#REF!,#REF!,2,FALSE)</f>
        <v>#REF!</v>
      </c>
      <c r="G59" s="15" t="e">
        <f>#REF!</f>
        <v>#REF!</v>
      </c>
      <c r="H59" s="15" t="e">
        <f>#REF!</f>
        <v>#REF!</v>
      </c>
      <c r="I59" s="15" t="e">
        <f>#REF!</f>
        <v>#REF!</v>
      </c>
      <c r="J59" s="15" t="e">
        <f>#REF!</f>
        <v>#REF!</v>
      </c>
      <c r="K59" s="15" t="e">
        <f>#REF!</f>
        <v>#REF!</v>
      </c>
      <c r="L59" s="15" t="e">
        <f>#REF!</f>
        <v>#REF!</v>
      </c>
      <c r="M59" s="228" t="e">
        <f>VLOOKUP(#REF!,#REF!,2,FALSE)</f>
        <v>#REF!</v>
      </c>
      <c r="N59" s="228" t="e">
        <f>VLOOKUP(#REF!,#REF!,2,FALSE)</f>
        <v>#REF!</v>
      </c>
      <c r="O59" s="193" t="e">
        <f t="shared" si="11"/>
        <v>#REF!</v>
      </c>
      <c r="P59" s="5">
        <v>0</v>
      </c>
      <c r="Q59" s="5">
        <v>1</v>
      </c>
    </row>
    <row r="60" spans="1:17">
      <c r="A60" s="304"/>
      <c r="B60" s="164"/>
      <c r="C60" s="148"/>
      <c r="D60" s="29"/>
      <c r="E60" s="37"/>
      <c r="F60" s="74"/>
      <c r="G60" s="37"/>
      <c r="H60" s="37"/>
      <c r="I60" s="37"/>
      <c r="J60" s="165"/>
      <c r="K60" s="165"/>
      <c r="L60" s="165"/>
      <c r="M60" s="194"/>
      <c r="N60" s="193"/>
      <c r="O60" s="193" t="e">
        <f t="shared" si="11"/>
        <v>#REF!</v>
      </c>
    </row>
    <row r="61" spans="1:17" ht="15.75" thickBot="1">
      <c r="A61" s="1860" t="e">
        <f>VLOOKUP(#REF!,#REF!,2,FALSE)</f>
        <v>#REF!</v>
      </c>
      <c r="B61" s="1861"/>
      <c r="C61" s="1861"/>
      <c r="D61" s="4"/>
      <c r="E61" s="141"/>
      <c r="F61" s="148"/>
      <c r="G61" s="334" t="e">
        <f t="shared" ref="G61:L61" si="13">SUM(G46:G60)</f>
        <v>#REF!</v>
      </c>
      <c r="H61" s="334" t="e">
        <f t="shared" si="13"/>
        <v>#REF!</v>
      </c>
      <c r="I61" s="334" t="e">
        <f t="shared" si="13"/>
        <v>#REF!</v>
      </c>
      <c r="J61" s="334" t="e">
        <f t="shared" si="13"/>
        <v>#REF!</v>
      </c>
      <c r="K61" s="334" t="e">
        <f t="shared" si="13"/>
        <v>#REF!</v>
      </c>
      <c r="L61" s="334" t="e">
        <f t="shared" si="13"/>
        <v>#REF!</v>
      </c>
      <c r="M61" s="200"/>
      <c r="N61" s="193"/>
      <c r="O61" s="193" t="e">
        <f t="shared" si="11"/>
        <v>#REF!</v>
      </c>
    </row>
    <row r="62" spans="1:17" ht="16.5" thickBot="1">
      <c r="A62" s="330"/>
      <c r="B62" s="383" t="e">
        <f>VLOOKUP(#REF!,#REF!,2,FALSE)</f>
        <v>#REF!</v>
      </c>
      <c r="C62" s="381" t="e">
        <f>A33</f>
        <v>#REF!</v>
      </c>
      <c r="D62" s="380"/>
      <c r="E62" s="380"/>
      <c r="F62" s="381"/>
      <c r="G62" s="380" t="e">
        <f t="shared" ref="G62:L62" si="14">G61+G44</f>
        <v>#REF!</v>
      </c>
      <c r="H62" s="380" t="e">
        <f t="shared" si="14"/>
        <v>#REF!</v>
      </c>
      <c r="I62" s="380" t="e">
        <f t="shared" si="14"/>
        <v>#REF!</v>
      </c>
      <c r="J62" s="380" t="e">
        <f t="shared" si="14"/>
        <v>#REF!</v>
      </c>
      <c r="K62" s="380" t="e">
        <f t="shared" si="14"/>
        <v>#REF!</v>
      </c>
      <c r="L62" s="380" t="e">
        <f t="shared" si="14"/>
        <v>#REF!</v>
      </c>
      <c r="M62" s="273"/>
      <c r="N62" s="193"/>
      <c r="O62" s="193" t="e">
        <f t="shared" si="11"/>
        <v>#REF!</v>
      </c>
    </row>
    <row r="63" spans="1:17" ht="15.75" thickBot="1">
      <c r="A63" s="305"/>
      <c r="B63" s="27"/>
      <c r="C63" s="58"/>
      <c r="D63" s="29"/>
      <c r="E63" s="30"/>
      <c r="F63" s="39"/>
      <c r="G63" s="59"/>
      <c r="H63" s="59"/>
      <c r="I63" s="59"/>
      <c r="J63" s="60"/>
      <c r="K63" s="60"/>
      <c r="L63" s="60"/>
      <c r="M63" s="200"/>
      <c r="N63" s="193"/>
      <c r="O63" s="193" t="e">
        <f t="shared" si="11"/>
        <v>#REF!</v>
      </c>
    </row>
    <row r="64" spans="1:17" ht="19.5" thickBot="1">
      <c r="A64" s="1697" t="e">
        <f>VLOOKUP(#REF!,#REF!,2,FALSE)</f>
        <v>#REF!</v>
      </c>
      <c r="B64" s="1698"/>
      <c r="C64" s="1699"/>
      <c r="D64" s="270"/>
      <c r="E64" s="271"/>
      <c r="F64" s="321"/>
      <c r="G64" s="322" t="e">
        <f t="shared" ref="G64:L64" si="15">G75</f>
        <v>#REF!</v>
      </c>
      <c r="H64" s="322" t="e">
        <f t="shared" si="15"/>
        <v>#REF!</v>
      </c>
      <c r="I64" s="322" t="e">
        <f t="shared" si="15"/>
        <v>#REF!</v>
      </c>
      <c r="J64" s="322" t="e">
        <f t="shared" si="15"/>
        <v>#REF!</v>
      </c>
      <c r="K64" s="322" t="e">
        <f t="shared" si="15"/>
        <v>#REF!</v>
      </c>
      <c r="L64" s="322" t="e">
        <f t="shared" si="15"/>
        <v>#REF!</v>
      </c>
      <c r="M64" s="273"/>
      <c r="N64" s="193"/>
      <c r="O64" s="193"/>
    </row>
    <row r="65" spans="1:17">
      <c r="A65" s="1860" t="e">
        <f>VLOOKUP(#REF!,#REF!,2,FALSE)</f>
        <v>#REF!</v>
      </c>
      <c r="B65" s="1861"/>
      <c r="C65" s="1861"/>
      <c r="D65" s="29"/>
      <c r="E65" s="30"/>
      <c r="F65" s="27"/>
      <c r="G65" s="198"/>
      <c r="H65" s="198"/>
      <c r="I65" s="198"/>
      <c r="J65" s="198"/>
      <c r="K65" s="198"/>
      <c r="L65" s="198"/>
      <c r="M65" s="195"/>
      <c r="N65" s="193"/>
      <c r="O65" s="193" t="e">
        <f t="shared" ref="O65:O128" si="16">IF(B65=$B$18,1,0)</f>
        <v>#REF!</v>
      </c>
    </row>
    <row r="66" spans="1:17" ht="42.75">
      <c r="A66" s="251" t="e">
        <f>#REF!</f>
        <v>#REF!</v>
      </c>
      <c r="B66" s="12" t="e">
        <f>#REF!</f>
        <v>#REF!</v>
      </c>
      <c r="C66" s="278" t="s">
        <v>337</v>
      </c>
      <c r="D66" s="29" t="e">
        <f>VLOOKUP(#REF!,#REF!,2,FALSE)</f>
        <v>#REF!</v>
      </c>
      <c r="E66" s="15" t="e">
        <f>#REF!</f>
        <v>#REF!</v>
      </c>
      <c r="F66" s="27" t="e">
        <f>VLOOKUP(#REF!,#REF!,2,FALSE)</f>
        <v>#REF!</v>
      </c>
      <c r="G66" s="15" t="e">
        <f>#REF!</f>
        <v>#REF!</v>
      </c>
      <c r="H66" s="15" t="e">
        <f>#REF!</f>
        <v>#REF!</v>
      </c>
      <c r="I66" s="15" t="e">
        <f>#REF!</f>
        <v>#REF!</v>
      </c>
      <c r="J66" s="15" t="e">
        <f>#REF!</f>
        <v>#REF!</v>
      </c>
      <c r="K66" s="526" t="e">
        <f>#REF!</f>
        <v>#REF!</v>
      </c>
      <c r="L66" s="15" t="e">
        <f>#REF!</f>
        <v>#REF!</v>
      </c>
      <c r="M66" s="228" t="e">
        <f>VLOOKUP(#REF!,#REF!,2,FALSE)</f>
        <v>#REF!</v>
      </c>
      <c r="N66" s="228" t="e">
        <f>VLOOKUP(#REF!,#REF!,2,FALSE)</f>
        <v>#REF!</v>
      </c>
      <c r="O66" s="193" t="e">
        <f t="shared" si="16"/>
        <v>#REF!</v>
      </c>
      <c r="P66" s="5">
        <v>1</v>
      </c>
      <c r="Q66" s="5">
        <v>0</v>
      </c>
    </row>
    <row r="67" spans="1:17" ht="85.5">
      <c r="A67" s="251" t="e">
        <f>#REF!</f>
        <v>#REF!</v>
      </c>
      <c r="B67" s="12" t="e">
        <f>#REF!</f>
        <v>#REF!</v>
      </c>
      <c r="C67" s="278" t="s">
        <v>338</v>
      </c>
      <c r="D67" s="29" t="e">
        <f>VLOOKUP(#REF!,#REF!,2,FALSE)</f>
        <v>#REF!</v>
      </c>
      <c r="E67" s="15" t="e">
        <f>#REF!</f>
        <v>#REF!</v>
      </c>
      <c r="F67" s="27" t="e">
        <f>VLOOKUP(#REF!,#REF!,2,FALSE)</f>
        <v>#REF!</v>
      </c>
      <c r="G67" s="15" t="e">
        <f>#REF!</f>
        <v>#REF!</v>
      </c>
      <c r="H67" s="15" t="e">
        <f>#REF!</f>
        <v>#REF!</v>
      </c>
      <c r="I67" s="15" t="e">
        <f>#REF!</f>
        <v>#REF!</v>
      </c>
      <c r="J67" s="526" t="e">
        <f>#REF!</f>
        <v>#REF!</v>
      </c>
      <c r="K67" s="15" t="e">
        <f>#REF!</f>
        <v>#REF!</v>
      </c>
      <c r="L67" s="15" t="e">
        <f>#REF!</f>
        <v>#REF!</v>
      </c>
      <c r="M67" s="228" t="e">
        <f>VLOOKUP(#REF!,#REF!,2,FALSE)</f>
        <v>#REF!</v>
      </c>
      <c r="N67" s="228" t="e">
        <f>VLOOKUP(#REF!,#REF!,2,FALSE)</f>
        <v>#REF!</v>
      </c>
      <c r="O67" s="193" t="e">
        <f t="shared" si="16"/>
        <v>#REF!</v>
      </c>
      <c r="P67" s="5">
        <v>1</v>
      </c>
      <c r="Q67" s="5">
        <v>0</v>
      </c>
    </row>
    <row r="68" spans="1:17" ht="42.75">
      <c r="A68" s="251" t="e">
        <f>#REF!</f>
        <v>#REF!</v>
      </c>
      <c r="B68" s="12" t="e">
        <f>#REF!</f>
        <v>#REF!</v>
      </c>
      <c r="C68" s="278" t="s">
        <v>321</v>
      </c>
      <c r="D68" s="29" t="e">
        <f>VLOOKUP(#REF!,#REF!,2,FALSE)</f>
        <v>#REF!</v>
      </c>
      <c r="E68" s="15" t="e">
        <f>#REF!</f>
        <v>#REF!</v>
      </c>
      <c r="F68" s="27" t="e">
        <f>VLOOKUP(#REF!,#REF!,2,FALSE)</f>
        <v>#REF!</v>
      </c>
      <c r="G68" s="15" t="e">
        <f>#REF!</f>
        <v>#REF!</v>
      </c>
      <c r="H68" s="15" t="e">
        <f>#REF!</f>
        <v>#REF!</v>
      </c>
      <c r="I68" s="15" t="e">
        <f>#REF!</f>
        <v>#REF!</v>
      </c>
      <c r="J68" s="15" t="e">
        <f>#REF!</f>
        <v>#REF!</v>
      </c>
      <c r="K68" s="15" t="e">
        <f>#REF!</f>
        <v>#REF!</v>
      </c>
      <c r="L68" s="15" t="e">
        <f>#REF!</f>
        <v>#REF!</v>
      </c>
      <c r="M68" s="228" t="e">
        <f>VLOOKUP(#REF!,#REF!,2,FALSE)</f>
        <v>#REF!</v>
      </c>
      <c r="N68" s="228" t="e">
        <f>VLOOKUP(#REF!,#REF!,2,FALSE)</f>
        <v>#REF!</v>
      </c>
      <c r="O68" s="193" t="e">
        <f t="shared" si="16"/>
        <v>#REF!</v>
      </c>
      <c r="P68" s="5">
        <v>1</v>
      </c>
      <c r="Q68" s="5">
        <v>0</v>
      </c>
    </row>
    <row r="69" spans="1:17">
      <c r="A69" s="423"/>
      <c r="B69" s="29"/>
      <c r="C69" s="29"/>
      <c r="D69" s="14"/>
      <c r="E69" s="14"/>
      <c r="F69" s="14"/>
      <c r="G69" s="14"/>
      <c r="H69" s="14"/>
      <c r="I69" s="14"/>
      <c r="J69" s="14"/>
      <c r="K69" s="14"/>
      <c r="L69" s="14"/>
      <c r="M69" s="193"/>
      <c r="N69" s="193"/>
      <c r="O69" s="193" t="e">
        <f t="shared" si="16"/>
        <v>#REF!</v>
      </c>
    </row>
    <row r="70" spans="1:17">
      <c r="A70" s="1860" t="e">
        <f>VLOOKUP(#REF!,#REF!,2,FALSE)</f>
        <v>#REF!</v>
      </c>
      <c r="B70" s="1861"/>
      <c r="C70" s="1861"/>
      <c r="D70" s="20"/>
      <c r="E70" s="15"/>
      <c r="F70" s="34"/>
      <c r="G70" s="21" t="e">
        <f t="shared" ref="G70:L70" si="17">SUM(G66:G69)</f>
        <v>#REF!</v>
      </c>
      <c r="H70" s="21" t="e">
        <f t="shared" si="17"/>
        <v>#REF!</v>
      </c>
      <c r="I70" s="21" t="e">
        <f t="shared" si="17"/>
        <v>#REF!</v>
      </c>
      <c r="J70" s="21" t="e">
        <f t="shared" si="17"/>
        <v>#REF!</v>
      </c>
      <c r="K70" s="21" t="e">
        <f t="shared" si="17"/>
        <v>#REF!</v>
      </c>
      <c r="L70" s="21" t="e">
        <f t="shared" si="17"/>
        <v>#REF!</v>
      </c>
      <c r="M70" s="193"/>
      <c r="N70" s="193"/>
      <c r="O70" s="193" t="e">
        <f t="shared" si="16"/>
        <v>#REF!</v>
      </c>
    </row>
    <row r="71" spans="1:17">
      <c r="A71" s="1860" t="e">
        <f>VLOOKUP(#REF!,#REF!,2,FALSE)</f>
        <v>#REF!</v>
      </c>
      <c r="B71" s="1861"/>
      <c r="C71" s="1861"/>
      <c r="D71" s="20"/>
      <c r="E71" s="15"/>
      <c r="F71" s="34"/>
      <c r="G71" s="21"/>
      <c r="H71" s="15"/>
      <c r="I71" s="15"/>
      <c r="J71" s="15"/>
      <c r="K71" s="15"/>
      <c r="L71" s="15"/>
      <c r="M71" s="193"/>
      <c r="N71" s="193"/>
      <c r="O71" s="193" t="e">
        <f t="shared" si="16"/>
        <v>#REF!</v>
      </c>
    </row>
    <row r="72" spans="1:17" ht="15.75">
      <c r="A72" s="249"/>
      <c r="B72" s="33"/>
      <c r="C72" s="33"/>
      <c r="D72" s="29" t="e">
        <f>VLOOKUP(#REF!,#REF!,2,FALSE)</f>
        <v>#REF!</v>
      </c>
      <c r="E72" s="15"/>
      <c r="F72" s="27" t="e">
        <f>VLOOKUP(#REF!,#REF!,2,FALSE)</f>
        <v>#REF!</v>
      </c>
      <c r="G72" s="21"/>
      <c r="H72" s="15"/>
      <c r="I72" s="15"/>
      <c r="J72" s="15"/>
      <c r="K72" s="15"/>
      <c r="L72" s="15"/>
      <c r="M72" s="228" t="e">
        <f>VLOOKUP(#REF!,#REF!,2,FALSE)</f>
        <v>#REF!</v>
      </c>
      <c r="N72" s="193"/>
      <c r="O72" s="193" t="e">
        <f t="shared" si="16"/>
        <v>#REF!</v>
      </c>
    </row>
    <row r="73" spans="1:17">
      <c r="A73" s="304"/>
      <c r="B73" s="160"/>
      <c r="C73" s="367"/>
      <c r="D73" s="29"/>
      <c r="E73" s="30"/>
      <c r="F73" s="27"/>
      <c r="G73" s="37"/>
      <c r="H73" s="30"/>
      <c r="I73" s="30"/>
      <c r="J73" s="30"/>
      <c r="K73" s="30"/>
      <c r="L73" s="30"/>
      <c r="M73" s="193"/>
      <c r="N73" s="193"/>
      <c r="O73" s="193" t="e">
        <f t="shared" si="16"/>
        <v>#REF!</v>
      </c>
    </row>
    <row r="74" spans="1:17" ht="15.75" thickBot="1">
      <c r="A74" s="1839" t="e">
        <f>VLOOKUP(#REF!,#REF!,2,FALSE)</f>
        <v>#REF!</v>
      </c>
      <c r="B74" s="1646"/>
      <c r="C74" s="1646"/>
      <c r="D74" s="35"/>
      <c r="E74" s="30"/>
      <c r="F74" s="36"/>
      <c r="G74" s="37">
        <f t="shared" ref="G74:L74" si="18">SUM(G72:G73)</f>
        <v>0</v>
      </c>
      <c r="H74" s="37">
        <f t="shared" si="18"/>
        <v>0</v>
      </c>
      <c r="I74" s="37">
        <f t="shared" si="18"/>
        <v>0</v>
      </c>
      <c r="J74" s="37">
        <f t="shared" si="18"/>
        <v>0</v>
      </c>
      <c r="K74" s="37">
        <f t="shared" si="18"/>
        <v>0</v>
      </c>
      <c r="L74" s="37">
        <f t="shared" si="18"/>
        <v>0</v>
      </c>
      <c r="M74" s="194"/>
      <c r="N74" s="193"/>
      <c r="O74" s="193" t="e">
        <f t="shared" si="16"/>
        <v>#REF!</v>
      </c>
    </row>
    <row r="75" spans="1:17" ht="16.5" thickBot="1">
      <c r="A75" s="330"/>
      <c r="B75" s="383" t="e">
        <f>VLOOKUP(#REF!,#REF!,2,FALSE)</f>
        <v>#REF!</v>
      </c>
      <c r="C75" s="381" t="e">
        <f>A64</f>
        <v>#REF!</v>
      </c>
      <c r="D75" s="380"/>
      <c r="E75" s="380"/>
      <c r="F75" s="381"/>
      <c r="G75" s="380" t="e">
        <f t="shared" ref="G75:L75" si="19">G74+G70</f>
        <v>#REF!</v>
      </c>
      <c r="H75" s="380" t="e">
        <f t="shared" si="19"/>
        <v>#REF!</v>
      </c>
      <c r="I75" s="380" t="e">
        <f t="shared" si="19"/>
        <v>#REF!</v>
      </c>
      <c r="J75" s="380" t="e">
        <f t="shared" si="19"/>
        <v>#REF!</v>
      </c>
      <c r="K75" s="380" t="e">
        <f t="shared" si="19"/>
        <v>#REF!</v>
      </c>
      <c r="L75" s="380" t="e">
        <f t="shared" si="19"/>
        <v>#REF!</v>
      </c>
      <c r="M75" s="273"/>
      <c r="N75" s="193"/>
      <c r="O75" s="193" t="e">
        <f t="shared" si="16"/>
        <v>#REF!</v>
      </c>
    </row>
    <row r="76" spans="1:17" ht="15.75" thickBot="1">
      <c r="A76" s="305"/>
      <c r="B76" s="27"/>
      <c r="C76" s="58"/>
      <c r="D76" s="29"/>
      <c r="E76" s="30"/>
      <c r="F76" s="39"/>
      <c r="G76" s="59"/>
      <c r="H76" s="59"/>
      <c r="I76" s="59"/>
      <c r="J76" s="60"/>
      <c r="K76" s="60"/>
      <c r="L76" s="60"/>
      <c r="M76" s="200"/>
      <c r="N76" s="193"/>
      <c r="O76" s="193" t="e">
        <f t="shared" si="16"/>
        <v>#REF!</v>
      </c>
    </row>
    <row r="77" spans="1:17" ht="19.5" thickBot="1">
      <c r="A77" s="1697" t="e">
        <f>VLOOKUP(#REF!,#REF!,2,FALSE)</f>
        <v>#REF!</v>
      </c>
      <c r="B77" s="1698"/>
      <c r="C77" s="1699"/>
      <c r="D77" s="270"/>
      <c r="E77" s="271"/>
      <c r="F77" s="272"/>
      <c r="G77" s="322" t="e">
        <f t="shared" ref="G77:L77" si="20">G87</f>
        <v>#REF!</v>
      </c>
      <c r="H77" s="322" t="e">
        <f t="shared" si="20"/>
        <v>#REF!</v>
      </c>
      <c r="I77" s="322" t="e">
        <f t="shared" si="20"/>
        <v>#REF!</v>
      </c>
      <c r="J77" s="322" t="e">
        <f t="shared" si="20"/>
        <v>#REF!</v>
      </c>
      <c r="K77" s="322" t="e">
        <f t="shared" si="20"/>
        <v>#REF!</v>
      </c>
      <c r="L77" s="322" t="e">
        <f t="shared" si="20"/>
        <v>#REF!</v>
      </c>
      <c r="M77" s="273"/>
      <c r="N77" s="193"/>
      <c r="O77" s="193"/>
    </row>
    <row r="78" spans="1:17">
      <c r="A78" s="1860" t="e">
        <f>VLOOKUP(#REF!,#REF!,2,FALSE)</f>
        <v>#REF!</v>
      </c>
      <c r="B78" s="1861"/>
      <c r="C78" s="1861"/>
      <c r="D78" s="29"/>
      <c r="E78" s="30"/>
      <c r="F78" s="39"/>
      <c r="G78" s="198"/>
      <c r="H78" s="198"/>
      <c r="I78" s="198"/>
      <c r="J78" s="198"/>
      <c r="K78" s="198"/>
      <c r="L78" s="198"/>
      <c r="M78" s="195"/>
      <c r="N78" s="193"/>
      <c r="O78" s="193" t="e">
        <f t="shared" si="16"/>
        <v>#REF!</v>
      </c>
    </row>
    <row r="79" spans="1:17" ht="28.5">
      <c r="A79" s="251" t="e">
        <f>#REF!</f>
        <v>#REF!</v>
      </c>
      <c r="B79" s="12" t="e">
        <f>#REF!</f>
        <v>#REF!</v>
      </c>
      <c r="C79" s="278" t="s">
        <v>316</v>
      </c>
      <c r="D79" s="29" t="e">
        <f>VLOOKUP(#REF!,#REF!,2,FALSE)</f>
        <v>#REF!</v>
      </c>
      <c r="E79" s="15" t="e">
        <f>#REF!</f>
        <v>#REF!</v>
      </c>
      <c r="F79" s="27" t="e">
        <f>VLOOKUP(#REF!,#REF!,2,FALSE)</f>
        <v>#REF!</v>
      </c>
      <c r="G79" s="15" t="e">
        <f>#REF!</f>
        <v>#REF!</v>
      </c>
      <c r="H79" s="15" t="e">
        <f>#REF!</f>
        <v>#REF!</v>
      </c>
      <c r="I79" s="15" t="e">
        <f>#REF!</f>
        <v>#REF!</v>
      </c>
      <c r="J79" s="15" t="e">
        <f>#REF!</f>
        <v>#REF!</v>
      </c>
      <c r="K79" s="15" t="e">
        <f>#REF!</f>
        <v>#REF!</v>
      </c>
      <c r="L79" s="15" t="e">
        <f>#REF!</f>
        <v>#REF!</v>
      </c>
      <c r="M79" s="228" t="e">
        <f>VLOOKUP(#REF!,#REF!,2,FALSE)</f>
        <v>#REF!</v>
      </c>
      <c r="N79" s="228" t="e">
        <f>VLOOKUP(#REF!,#REF!,2,FALSE)</f>
        <v>#REF!</v>
      </c>
      <c r="O79" s="193" t="e">
        <f t="shared" si="16"/>
        <v>#REF!</v>
      </c>
      <c r="P79" s="5">
        <v>1</v>
      </c>
      <c r="Q79" s="5">
        <v>0</v>
      </c>
    </row>
    <row r="80" spans="1:17" ht="42.75">
      <c r="A80" s="251" t="e">
        <f>#REF!</f>
        <v>#REF!</v>
      </c>
      <c r="B80" s="12" t="e">
        <f>#REF!</f>
        <v>#REF!</v>
      </c>
      <c r="C80" s="278" t="s">
        <v>321</v>
      </c>
      <c r="D80" s="29" t="e">
        <f>VLOOKUP(#REF!,#REF!,2,FALSE)</f>
        <v>#REF!</v>
      </c>
      <c r="E80" s="15" t="e">
        <f>#REF!</f>
        <v>#REF!</v>
      </c>
      <c r="F80" s="27" t="e">
        <f>VLOOKUP(#REF!,#REF!,2,FALSE)</f>
        <v>#REF!</v>
      </c>
      <c r="G80" s="15" t="e">
        <f>#REF!</f>
        <v>#REF!</v>
      </c>
      <c r="H80" s="15" t="e">
        <f>#REF!</f>
        <v>#REF!</v>
      </c>
      <c r="I80" s="15" t="e">
        <f>#REF!</f>
        <v>#REF!</v>
      </c>
      <c r="J80" s="15" t="e">
        <f>#REF!</f>
        <v>#REF!</v>
      </c>
      <c r="K80" s="15" t="e">
        <f>#REF!</f>
        <v>#REF!</v>
      </c>
      <c r="L80" s="15" t="e">
        <f>#REF!</f>
        <v>#REF!</v>
      </c>
      <c r="M80" s="228" t="e">
        <f>VLOOKUP(#REF!,#REF!,2,FALSE)</f>
        <v>#REF!</v>
      </c>
      <c r="N80" s="228" t="e">
        <f>VLOOKUP(#REF!,#REF!,2,FALSE)</f>
        <v>#REF!</v>
      </c>
      <c r="O80" s="193" t="e">
        <f t="shared" si="16"/>
        <v>#REF!</v>
      </c>
      <c r="P80" s="5">
        <v>1</v>
      </c>
      <c r="Q80" s="5">
        <v>0</v>
      </c>
    </row>
    <row r="81" spans="1:19">
      <c r="A81" s="423"/>
      <c r="B81" s="29"/>
      <c r="C81" s="29"/>
      <c r="D81" s="14"/>
      <c r="E81" s="14"/>
      <c r="F81" s="14"/>
      <c r="G81" s="14"/>
      <c r="H81" s="14"/>
      <c r="I81" s="14"/>
      <c r="J81" s="14"/>
      <c r="K81" s="14"/>
      <c r="L81" s="14"/>
      <c r="M81" s="193"/>
      <c r="N81" s="193"/>
      <c r="O81" s="193" t="e">
        <f t="shared" si="16"/>
        <v>#REF!</v>
      </c>
    </row>
    <row r="82" spans="1:19">
      <c r="A82" s="1860" t="e">
        <f>VLOOKUP(#REF!,#REF!,2,FALSE)</f>
        <v>#REF!</v>
      </c>
      <c r="B82" s="1861"/>
      <c r="C82" s="1861"/>
      <c r="D82" s="20"/>
      <c r="E82" s="15"/>
      <c r="F82" s="34"/>
      <c r="G82" s="21" t="e">
        <f t="shared" ref="G82:L82" si="21">SUM(G79:G81)</f>
        <v>#REF!</v>
      </c>
      <c r="H82" s="21" t="e">
        <f t="shared" si="21"/>
        <v>#REF!</v>
      </c>
      <c r="I82" s="21" t="e">
        <f t="shared" si="21"/>
        <v>#REF!</v>
      </c>
      <c r="J82" s="21" t="e">
        <f t="shared" si="21"/>
        <v>#REF!</v>
      </c>
      <c r="K82" s="21" t="e">
        <f t="shared" si="21"/>
        <v>#REF!</v>
      </c>
      <c r="L82" s="21" t="e">
        <f t="shared" si="21"/>
        <v>#REF!</v>
      </c>
      <c r="M82" s="193"/>
      <c r="N82" s="193"/>
      <c r="O82" s="193" t="e">
        <f t="shared" si="16"/>
        <v>#REF!</v>
      </c>
    </row>
    <row r="83" spans="1:19">
      <c r="A83" s="1860" t="e">
        <f>VLOOKUP(#REF!,#REF!,2,FALSE)</f>
        <v>#REF!</v>
      </c>
      <c r="B83" s="1861"/>
      <c r="C83" s="1861"/>
      <c r="D83" s="20"/>
      <c r="E83" s="15"/>
      <c r="F83" s="34"/>
      <c r="G83" s="21"/>
      <c r="H83" s="15"/>
      <c r="I83" s="15"/>
      <c r="J83" s="15"/>
      <c r="K83" s="15"/>
      <c r="L83" s="15"/>
      <c r="M83" s="193"/>
      <c r="N83" s="193"/>
      <c r="O83" s="193" t="e">
        <f t="shared" si="16"/>
        <v>#REF!</v>
      </c>
    </row>
    <row r="84" spans="1:19" ht="15.75">
      <c r="A84" s="249"/>
      <c r="B84" s="33"/>
      <c r="C84" s="33"/>
      <c r="D84" s="29" t="e">
        <f>VLOOKUP(#REF!,#REF!,2,FALSE)</f>
        <v>#REF!</v>
      </c>
      <c r="E84" s="15"/>
      <c r="F84" s="27" t="e">
        <f>VLOOKUP(#REF!,#REF!,2,FALSE)</f>
        <v>#REF!</v>
      </c>
      <c r="G84" s="21"/>
      <c r="H84" s="15"/>
      <c r="I84" s="15"/>
      <c r="J84" s="15"/>
      <c r="K84" s="15"/>
      <c r="L84" s="15"/>
      <c r="M84" s="228" t="e">
        <f>VLOOKUP(#REF!,#REF!,2,FALSE)</f>
        <v>#REF!</v>
      </c>
      <c r="N84" s="228"/>
      <c r="O84" s="193" t="e">
        <f t="shared" si="16"/>
        <v>#REF!</v>
      </c>
    </row>
    <row r="85" spans="1:19">
      <c r="A85" s="304"/>
      <c r="B85" s="160"/>
      <c r="C85" s="367"/>
      <c r="D85" s="29"/>
      <c r="E85" s="30"/>
      <c r="F85" s="27"/>
      <c r="G85" s="37"/>
      <c r="H85" s="30"/>
      <c r="I85" s="30"/>
      <c r="J85" s="30"/>
      <c r="K85" s="30"/>
      <c r="L85" s="30"/>
      <c r="M85" s="193"/>
      <c r="N85" s="193"/>
      <c r="O85" s="193" t="e">
        <f t="shared" si="16"/>
        <v>#REF!</v>
      </c>
    </row>
    <row r="86" spans="1:19" ht="15.75" thickBot="1">
      <c r="A86" s="1839" t="e">
        <f>VLOOKUP(#REF!,#REF!,2,FALSE)</f>
        <v>#REF!</v>
      </c>
      <c r="B86" s="1646"/>
      <c r="C86" s="1646"/>
      <c r="D86" s="35"/>
      <c r="E86" s="30"/>
      <c r="F86" s="36"/>
      <c r="G86" s="37">
        <f t="shared" ref="G86:L86" si="22">SUM(G84:G85)</f>
        <v>0</v>
      </c>
      <c r="H86" s="37">
        <f t="shared" si="22"/>
        <v>0</v>
      </c>
      <c r="I86" s="37">
        <f t="shared" si="22"/>
        <v>0</v>
      </c>
      <c r="J86" s="37">
        <f t="shared" si="22"/>
        <v>0</v>
      </c>
      <c r="K86" s="37">
        <f t="shared" si="22"/>
        <v>0</v>
      </c>
      <c r="L86" s="37">
        <f t="shared" si="22"/>
        <v>0</v>
      </c>
      <c r="M86" s="194"/>
      <c r="N86" s="193"/>
      <c r="O86" s="193" t="e">
        <f t="shared" si="16"/>
        <v>#REF!</v>
      </c>
    </row>
    <row r="87" spans="1:19" ht="16.5" thickBot="1">
      <c r="A87" s="330"/>
      <c r="B87" s="383" t="e">
        <f>VLOOKUP(#REF!,#REF!,2,FALSE)</f>
        <v>#REF!</v>
      </c>
      <c r="C87" s="381" t="e">
        <f>A77</f>
        <v>#REF!</v>
      </c>
      <c r="D87" s="380"/>
      <c r="E87" s="380"/>
      <c r="F87" s="381"/>
      <c r="G87" s="380" t="e">
        <f t="shared" ref="G87:L87" si="23">G86+G82</f>
        <v>#REF!</v>
      </c>
      <c r="H87" s="380" t="e">
        <f t="shared" si="23"/>
        <v>#REF!</v>
      </c>
      <c r="I87" s="380" t="e">
        <f t="shared" si="23"/>
        <v>#REF!</v>
      </c>
      <c r="J87" s="380" t="e">
        <f t="shared" si="23"/>
        <v>#REF!</v>
      </c>
      <c r="K87" s="380" t="e">
        <f t="shared" si="23"/>
        <v>#REF!</v>
      </c>
      <c r="L87" s="380" t="e">
        <f t="shared" si="23"/>
        <v>#REF!</v>
      </c>
      <c r="M87" s="273"/>
      <c r="N87" s="193"/>
      <c r="O87" s="193" t="e">
        <f t="shared" si="16"/>
        <v>#REF!</v>
      </c>
    </row>
    <row r="88" spans="1:19" ht="15.75" thickBot="1">
      <c r="A88" s="305"/>
      <c r="B88" s="27"/>
      <c r="C88" s="58"/>
      <c r="D88" s="29"/>
      <c r="E88" s="30"/>
      <c r="F88" s="39"/>
      <c r="G88" s="59"/>
      <c r="H88" s="59"/>
      <c r="I88" s="59"/>
      <c r="J88" s="60"/>
      <c r="K88" s="60"/>
      <c r="L88" s="60"/>
      <c r="M88" s="200"/>
      <c r="N88" s="194"/>
      <c r="O88" s="193" t="e">
        <f t="shared" si="16"/>
        <v>#REF!</v>
      </c>
    </row>
    <row r="89" spans="1:19" ht="19.5" thickBot="1">
      <c r="A89" s="1697" t="e">
        <f>VLOOKUP(#REF!,#REF!,2,FALSE)</f>
        <v>#REF!</v>
      </c>
      <c r="B89" s="1698"/>
      <c r="C89" s="1699"/>
      <c r="D89" s="270"/>
      <c r="E89" s="271"/>
      <c r="F89" s="272"/>
      <c r="G89" s="322" t="e">
        <f t="shared" ref="G89:L89" si="24">G98</f>
        <v>#REF!</v>
      </c>
      <c r="H89" s="322" t="e">
        <f t="shared" si="24"/>
        <v>#REF!</v>
      </c>
      <c r="I89" s="322" t="e">
        <f t="shared" si="24"/>
        <v>#REF!</v>
      </c>
      <c r="J89" s="322" t="e">
        <f t="shared" si="24"/>
        <v>#REF!</v>
      </c>
      <c r="K89" s="322" t="e">
        <f t="shared" si="24"/>
        <v>#REF!</v>
      </c>
      <c r="L89" s="322" t="e">
        <f t="shared" si="24"/>
        <v>#REF!</v>
      </c>
      <c r="M89" s="273"/>
      <c r="N89" s="193"/>
      <c r="O89" s="193"/>
    </row>
    <row r="90" spans="1:19">
      <c r="A90" s="1860" t="e">
        <f>VLOOKUP(#REF!,#REF!,2,FALSE)</f>
        <v>#REF!</v>
      </c>
      <c r="B90" s="1861"/>
      <c r="C90" s="1861"/>
      <c r="D90" s="29"/>
      <c r="E90" s="30"/>
      <c r="F90" s="39"/>
      <c r="G90" s="198"/>
      <c r="H90" s="198"/>
      <c r="I90" s="215"/>
      <c r="J90" s="215"/>
      <c r="K90" s="215"/>
      <c r="L90" s="215"/>
      <c r="M90" s="195"/>
      <c r="N90" s="195"/>
      <c r="O90" s="193" t="e">
        <f t="shared" si="16"/>
        <v>#REF!</v>
      </c>
    </row>
    <row r="91" spans="1:19" s="534" customFormat="1" ht="42.75">
      <c r="A91" s="529" t="e">
        <f>#REF!</f>
        <v>#REF!</v>
      </c>
      <c r="B91" s="530" t="e">
        <f>#REF!</f>
        <v>#REF!</v>
      </c>
      <c r="C91" s="574" t="s">
        <v>321</v>
      </c>
      <c r="D91" s="569" t="e">
        <f>VLOOKUP(#REF!,#REF!,2,FALSE)</f>
        <v>#REF!</v>
      </c>
      <c r="E91" s="532" t="e">
        <f>#REF!</f>
        <v>#REF!</v>
      </c>
      <c r="F91" s="541" t="e">
        <f>VLOOKUP(#REF!,#REF!,2,FALSE)</f>
        <v>#REF!</v>
      </c>
      <c r="G91" s="532" t="e">
        <f>#REF!</f>
        <v>#REF!</v>
      </c>
      <c r="H91" s="532" t="e">
        <f>#REF!</f>
        <v>#REF!</v>
      </c>
      <c r="I91" s="532" t="e">
        <f>#REF!</f>
        <v>#REF!</v>
      </c>
      <c r="J91" s="532" t="e">
        <f>#REF!</f>
        <v>#REF!</v>
      </c>
      <c r="K91" s="532" t="e">
        <f>#REF!</f>
        <v>#REF!</v>
      </c>
      <c r="L91" s="532" t="e">
        <f>#REF!</f>
        <v>#REF!</v>
      </c>
      <c r="M91" s="570" t="e">
        <f>VLOOKUP(#REF!,#REF!,2,FALSE)</f>
        <v>#REF!</v>
      </c>
      <c r="N91" s="570" t="e">
        <f>VLOOKUP(#REF!,#REF!,2,FALSE)</f>
        <v>#REF!</v>
      </c>
      <c r="O91" s="533" t="e">
        <f t="shared" si="16"/>
        <v>#REF!</v>
      </c>
      <c r="P91" s="534">
        <v>1</v>
      </c>
      <c r="Q91" s="534">
        <v>0</v>
      </c>
      <c r="S91" s="535" t="e">
        <f>K91+J91</f>
        <v>#REF!</v>
      </c>
    </row>
    <row r="92" spans="1:19">
      <c r="A92" s="423"/>
      <c r="B92" s="29"/>
      <c r="C92" s="29"/>
      <c r="D92" s="14"/>
      <c r="E92" s="14"/>
      <c r="F92" s="14"/>
      <c r="G92" s="14"/>
      <c r="H92" s="14"/>
      <c r="I92" s="14"/>
      <c r="J92" s="14"/>
      <c r="K92" s="14"/>
      <c r="L92" s="14"/>
      <c r="M92" s="193"/>
      <c r="N92" s="193"/>
      <c r="O92" s="193" t="e">
        <f t="shared" si="16"/>
        <v>#REF!</v>
      </c>
    </row>
    <row r="93" spans="1:19">
      <c r="A93" s="1860" t="e">
        <f>VLOOKUP(#REF!,#REF!,2,FALSE)</f>
        <v>#REF!</v>
      </c>
      <c r="B93" s="1861"/>
      <c r="C93" s="1861"/>
      <c r="D93" s="20"/>
      <c r="E93" s="15"/>
      <c r="F93" s="34"/>
      <c r="G93" s="21" t="e">
        <f t="shared" ref="G93:L93" si="25">SUM(G91:G92)</f>
        <v>#REF!</v>
      </c>
      <c r="H93" s="21" t="e">
        <f t="shared" si="25"/>
        <v>#REF!</v>
      </c>
      <c r="I93" s="21" t="e">
        <f t="shared" si="25"/>
        <v>#REF!</v>
      </c>
      <c r="J93" s="21" t="e">
        <f t="shared" si="25"/>
        <v>#REF!</v>
      </c>
      <c r="K93" s="21" t="e">
        <f t="shared" si="25"/>
        <v>#REF!</v>
      </c>
      <c r="L93" s="21" t="e">
        <f t="shared" si="25"/>
        <v>#REF!</v>
      </c>
      <c r="M93" s="193"/>
      <c r="N93" s="193"/>
      <c r="O93" s="193" t="e">
        <f t="shared" si="16"/>
        <v>#REF!</v>
      </c>
    </row>
    <row r="94" spans="1:19">
      <c r="A94" s="1860" t="e">
        <f>VLOOKUP(#REF!,#REF!,2,FALSE)</f>
        <v>#REF!</v>
      </c>
      <c r="B94" s="1861"/>
      <c r="C94" s="1861"/>
      <c r="D94" s="20"/>
      <c r="E94" s="15"/>
      <c r="F94" s="34"/>
      <c r="G94" s="21"/>
      <c r="H94" s="15"/>
      <c r="I94" s="15"/>
      <c r="J94" s="15"/>
      <c r="K94" s="15"/>
      <c r="L94" s="15"/>
      <c r="M94" s="193"/>
      <c r="N94" s="193"/>
      <c r="O94" s="193" t="e">
        <f t="shared" si="16"/>
        <v>#REF!</v>
      </c>
    </row>
    <row r="95" spans="1:19" ht="15.75">
      <c r="A95" s="249"/>
      <c r="B95" s="33"/>
      <c r="C95" s="33"/>
      <c r="D95" s="29" t="e">
        <f>VLOOKUP(#REF!,#REF!,2,FALSE)</f>
        <v>#REF!</v>
      </c>
      <c r="E95" s="15"/>
      <c r="F95" s="27" t="e">
        <f>VLOOKUP(#REF!,#REF!,2,FALSE)</f>
        <v>#REF!</v>
      </c>
      <c r="G95" s="21"/>
      <c r="H95" s="15"/>
      <c r="I95" s="15"/>
      <c r="J95" s="15"/>
      <c r="K95" s="15"/>
      <c r="L95" s="15"/>
      <c r="M95" s="228" t="e">
        <f>VLOOKUP(#REF!,#REF!,2,FALSE)</f>
        <v>#REF!</v>
      </c>
      <c r="N95" s="193"/>
      <c r="O95" s="193" t="e">
        <f t="shared" si="16"/>
        <v>#REF!</v>
      </c>
    </row>
    <row r="96" spans="1:19">
      <c r="A96" s="304"/>
      <c r="B96" s="160"/>
      <c r="C96" s="367"/>
      <c r="D96" s="29"/>
      <c r="E96" s="30"/>
      <c r="F96" s="27"/>
      <c r="G96" s="37"/>
      <c r="H96" s="30"/>
      <c r="I96" s="30"/>
      <c r="J96" s="30"/>
      <c r="K96" s="30"/>
      <c r="L96" s="30"/>
      <c r="M96" s="193"/>
      <c r="N96" s="193"/>
      <c r="O96" s="193" t="e">
        <f t="shared" si="16"/>
        <v>#REF!</v>
      </c>
    </row>
    <row r="97" spans="1:17" ht="15.75" thickBot="1">
      <c r="A97" s="1839" t="e">
        <f>VLOOKUP(#REF!,#REF!,2,FALSE)</f>
        <v>#REF!</v>
      </c>
      <c r="B97" s="1646"/>
      <c r="C97" s="1646"/>
      <c r="D97" s="35"/>
      <c r="E97" s="30"/>
      <c r="F97" s="36"/>
      <c r="G97" s="37">
        <f t="shared" ref="G97:L97" si="26">SUM(G95:G96)</f>
        <v>0</v>
      </c>
      <c r="H97" s="37">
        <f t="shared" si="26"/>
        <v>0</v>
      </c>
      <c r="I97" s="37">
        <f t="shared" si="26"/>
        <v>0</v>
      </c>
      <c r="J97" s="37">
        <f t="shared" si="26"/>
        <v>0</v>
      </c>
      <c r="K97" s="37">
        <f t="shared" si="26"/>
        <v>0</v>
      </c>
      <c r="L97" s="37">
        <f t="shared" si="26"/>
        <v>0</v>
      </c>
      <c r="M97" s="194"/>
      <c r="N97" s="193"/>
      <c r="O97" s="193" t="e">
        <f t="shared" si="16"/>
        <v>#REF!</v>
      </c>
    </row>
    <row r="98" spans="1:17" ht="16.5" thickBot="1">
      <c r="A98" s="330"/>
      <c r="B98" s="383" t="e">
        <f>VLOOKUP(#REF!,#REF!,2,FALSE)</f>
        <v>#REF!</v>
      </c>
      <c r="C98" s="381" t="e">
        <f>A89</f>
        <v>#REF!</v>
      </c>
      <c r="D98" s="380"/>
      <c r="E98" s="380"/>
      <c r="F98" s="381"/>
      <c r="G98" s="380" t="e">
        <f t="shared" ref="G98:L98" si="27">G97+G93</f>
        <v>#REF!</v>
      </c>
      <c r="H98" s="380" t="e">
        <f t="shared" si="27"/>
        <v>#REF!</v>
      </c>
      <c r="I98" s="380" t="e">
        <f t="shared" si="27"/>
        <v>#REF!</v>
      </c>
      <c r="J98" s="380" t="e">
        <f t="shared" si="27"/>
        <v>#REF!</v>
      </c>
      <c r="K98" s="380" t="e">
        <f t="shared" si="27"/>
        <v>#REF!</v>
      </c>
      <c r="L98" s="380" t="e">
        <f t="shared" si="27"/>
        <v>#REF!</v>
      </c>
      <c r="M98" s="273"/>
      <c r="N98" s="193"/>
      <c r="O98" s="193" t="e">
        <f t="shared" si="16"/>
        <v>#REF!</v>
      </c>
    </row>
    <row r="99" spans="1:17" ht="15.75" thickBot="1">
      <c r="A99" s="308"/>
      <c r="B99" s="72"/>
      <c r="C99" s="58"/>
      <c r="D99" s="29"/>
      <c r="E99" s="30"/>
      <c r="F99" s="39"/>
      <c r="G99" s="59"/>
      <c r="H99" s="59"/>
      <c r="I99" s="59"/>
      <c r="J99" s="60"/>
      <c r="K99" s="60"/>
      <c r="L99" s="60"/>
      <c r="M99" s="200"/>
      <c r="N99" s="193"/>
      <c r="O99" s="193" t="e">
        <f t="shared" si="16"/>
        <v>#REF!</v>
      </c>
    </row>
    <row r="100" spans="1:17" ht="19.5" thickBot="1">
      <c r="A100" s="1697" t="e">
        <f>VLOOKUP(#REF!,#REF!,2,FALSE)</f>
        <v>#REF!</v>
      </c>
      <c r="B100" s="1698"/>
      <c r="C100" s="1699"/>
      <c r="D100" s="270"/>
      <c r="E100" s="271"/>
      <c r="F100" s="272"/>
      <c r="G100" s="322" t="e">
        <f t="shared" ref="G100:L100" si="28">G112</f>
        <v>#REF!</v>
      </c>
      <c r="H100" s="322" t="e">
        <f t="shared" si="28"/>
        <v>#REF!</v>
      </c>
      <c r="I100" s="322" t="e">
        <f t="shared" si="28"/>
        <v>#REF!</v>
      </c>
      <c r="J100" s="322" t="e">
        <f t="shared" si="28"/>
        <v>#REF!</v>
      </c>
      <c r="K100" s="322" t="e">
        <f t="shared" si="28"/>
        <v>#REF!</v>
      </c>
      <c r="L100" s="322" t="e">
        <f t="shared" si="28"/>
        <v>#REF!</v>
      </c>
      <c r="M100" s="273"/>
      <c r="N100" s="193"/>
      <c r="O100" s="193"/>
    </row>
    <row r="101" spans="1:17">
      <c r="A101" s="1860" t="e">
        <f>VLOOKUP(#REF!,#REF!,2,FALSE)</f>
        <v>#REF!</v>
      </c>
      <c r="B101" s="1861"/>
      <c r="C101" s="1861"/>
      <c r="D101" s="29"/>
      <c r="E101" s="30"/>
      <c r="F101" s="39"/>
      <c r="G101" s="198"/>
      <c r="H101" s="198"/>
      <c r="I101" s="198"/>
      <c r="J101" s="198"/>
      <c r="K101" s="198"/>
      <c r="L101" s="198"/>
      <c r="M101" s="195"/>
      <c r="N101" s="193"/>
      <c r="O101" s="193" t="e">
        <f t="shared" si="16"/>
        <v>#REF!</v>
      </c>
    </row>
    <row r="102" spans="1:17" ht="57">
      <c r="A102" s="251" t="e">
        <f>#REF!</f>
        <v>#REF!</v>
      </c>
      <c r="B102" s="12" t="e">
        <f>#REF!</f>
        <v>#REF!</v>
      </c>
      <c r="C102" s="278" t="s">
        <v>339</v>
      </c>
      <c r="D102" s="29" t="e">
        <f>VLOOKUP(#REF!,#REF!,2,FALSE)</f>
        <v>#REF!</v>
      </c>
      <c r="E102" s="15" t="e">
        <f>#REF!</f>
        <v>#REF!</v>
      </c>
      <c r="F102" s="74" t="e">
        <f>VLOOKUP(#REF!,#REF!,2,FALSE)</f>
        <v>#REF!</v>
      </c>
      <c r="G102" s="15" t="e">
        <f>#REF!</f>
        <v>#REF!</v>
      </c>
      <c r="H102" s="15" t="e">
        <f>#REF!</f>
        <v>#REF!</v>
      </c>
      <c r="I102" s="15" t="e">
        <f>#REF!</f>
        <v>#REF!</v>
      </c>
      <c r="J102" s="15" t="e">
        <f>#REF!</f>
        <v>#REF!</v>
      </c>
      <c r="K102" s="15" t="e">
        <f>#REF!</f>
        <v>#REF!</v>
      </c>
      <c r="L102" s="15" t="e">
        <f>#REF!</f>
        <v>#REF!</v>
      </c>
      <c r="M102" s="228" t="e">
        <f>VLOOKUP(#REF!,#REF!,2,FALSE)</f>
        <v>#REF!</v>
      </c>
      <c r="N102" s="228" t="e">
        <f>VLOOKUP(#REF!,#REF!,2,FALSE)</f>
        <v>#REF!</v>
      </c>
      <c r="O102" s="193" t="e">
        <f t="shared" si="16"/>
        <v>#REF!</v>
      </c>
      <c r="P102" s="5">
        <v>1</v>
      </c>
      <c r="Q102" s="5">
        <v>0</v>
      </c>
    </row>
    <row r="103" spans="1:17" ht="57">
      <c r="A103" s="251" t="e">
        <f>#REF!</f>
        <v>#REF!</v>
      </c>
      <c r="B103" s="12" t="e">
        <f>#REF!</f>
        <v>#REF!</v>
      </c>
      <c r="C103" s="278" t="s">
        <v>340</v>
      </c>
      <c r="D103" s="29" t="e">
        <f>VLOOKUP(#REF!,#REF!,2,FALSE)</f>
        <v>#REF!</v>
      </c>
      <c r="E103" s="15" t="e">
        <f>#REF!</f>
        <v>#REF!</v>
      </c>
      <c r="F103" s="74" t="e">
        <f>VLOOKUP(#REF!,#REF!,2,FALSE)</f>
        <v>#REF!</v>
      </c>
      <c r="G103" s="15" t="e">
        <f>#REF!</f>
        <v>#REF!</v>
      </c>
      <c r="H103" s="15" t="e">
        <f>#REF!</f>
        <v>#REF!</v>
      </c>
      <c r="I103" s="15" t="e">
        <f>#REF!</f>
        <v>#REF!</v>
      </c>
      <c r="J103" s="15" t="e">
        <f>#REF!</f>
        <v>#REF!</v>
      </c>
      <c r="K103" s="15" t="e">
        <f>#REF!</f>
        <v>#REF!</v>
      </c>
      <c r="L103" s="15" t="e">
        <f>#REF!</f>
        <v>#REF!</v>
      </c>
      <c r="M103" s="228" t="e">
        <f>VLOOKUP(#REF!,#REF!,2,FALSE)</f>
        <v>#REF!</v>
      </c>
      <c r="N103" s="228" t="e">
        <f>VLOOKUP(#REF!,#REF!,2,FALSE)</f>
        <v>#REF!</v>
      </c>
      <c r="O103" s="193" t="e">
        <f t="shared" si="16"/>
        <v>#REF!</v>
      </c>
      <c r="P103" s="5">
        <v>1</v>
      </c>
      <c r="Q103" s="5">
        <v>0</v>
      </c>
    </row>
    <row r="104" spans="1:17" ht="57">
      <c r="A104" s="251" t="e">
        <f>#REF!</f>
        <v>#REF!</v>
      </c>
      <c r="B104" s="12" t="e">
        <f>#REF!</f>
        <v>#REF!</v>
      </c>
      <c r="C104" s="278" t="s">
        <v>341</v>
      </c>
      <c r="D104" s="29" t="e">
        <f>VLOOKUP(#REF!,#REF!,2,FALSE)</f>
        <v>#REF!</v>
      </c>
      <c r="E104" s="15" t="e">
        <f>#REF!</f>
        <v>#REF!</v>
      </c>
      <c r="F104" s="74" t="e">
        <f>VLOOKUP(#REF!,#REF!,2,FALSE)</f>
        <v>#REF!</v>
      </c>
      <c r="G104" s="15" t="e">
        <f>#REF!</f>
        <v>#REF!</v>
      </c>
      <c r="H104" s="15" t="e">
        <f>#REF!</f>
        <v>#REF!</v>
      </c>
      <c r="I104" s="15" t="e">
        <f>#REF!</f>
        <v>#REF!</v>
      </c>
      <c r="J104" s="15" t="e">
        <f>#REF!</f>
        <v>#REF!</v>
      </c>
      <c r="K104" s="15" t="e">
        <f>#REF!</f>
        <v>#REF!</v>
      </c>
      <c r="L104" s="15" t="e">
        <f>#REF!</f>
        <v>#REF!</v>
      </c>
      <c r="M104" s="228" t="e">
        <f>VLOOKUP(#REF!,#REF!,2,FALSE)</f>
        <v>#REF!</v>
      </c>
      <c r="N104" s="228" t="e">
        <f>VLOOKUP(#REF!,#REF!,2,FALSE)</f>
        <v>#REF!</v>
      </c>
      <c r="O104" s="193" t="e">
        <f t="shared" si="16"/>
        <v>#REF!</v>
      </c>
      <c r="P104" s="5">
        <v>1</v>
      </c>
      <c r="Q104" s="5">
        <v>0</v>
      </c>
    </row>
    <row r="105" spans="1:17" ht="30">
      <c r="A105" s="251" t="e">
        <f>#REF!</f>
        <v>#REF!</v>
      </c>
      <c r="B105" s="12" t="e">
        <f>#REF!</f>
        <v>#REF!</v>
      </c>
      <c r="C105" s="33" t="s">
        <v>168</v>
      </c>
      <c r="D105" s="29" t="e">
        <f>VLOOKUP(#REF!,#REF!,2,FALSE)</f>
        <v>#REF!</v>
      </c>
      <c r="E105" s="15" t="e">
        <f>#REF!</f>
        <v>#REF!</v>
      </c>
      <c r="F105" s="74" t="e">
        <f>VLOOKUP(#REF!,#REF!,2,FALSE)</f>
        <v>#REF!</v>
      </c>
      <c r="G105" s="15" t="e">
        <f>#REF!</f>
        <v>#REF!</v>
      </c>
      <c r="H105" s="15" t="e">
        <f>#REF!</f>
        <v>#REF!</v>
      </c>
      <c r="I105" s="15" t="e">
        <f>#REF!</f>
        <v>#REF!</v>
      </c>
      <c r="J105" s="15" t="e">
        <f>#REF!</f>
        <v>#REF!</v>
      </c>
      <c r="K105" s="15" t="e">
        <f>#REF!</f>
        <v>#REF!</v>
      </c>
      <c r="L105" s="15" t="e">
        <f>#REF!</f>
        <v>#REF!</v>
      </c>
      <c r="M105" s="228" t="e">
        <f>VLOOKUP(#REF!,#REF!,2,FALSE)</f>
        <v>#REF!</v>
      </c>
      <c r="N105" s="228" t="e">
        <f>VLOOKUP(#REF!,#REF!,2,FALSE)</f>
        <v>#REF!</v>
      </c>
      <c r="O105" s="193" t="e">
        <f t="shared" si="16"/>
        <v>#REF!</v>
      </c>
      <c r="P105" s="5">
        <v>1</v>
      </c>
      <c r="Q105" s="5">
        <v>0</v>
      </c>
    </row>
    <row r="106" spans="1:17">
      <c r="A106" s="253"/>
      <c r="B106" s="14"/>
      <c r="C106" s="14"/>
      <c r="D106" s="14"/>
      <c r="E106" s="14"/>
      <c r="F106" s="14"/>
      <c r="G106" s="14"/>
      <c r="H106" s="14"/>
      <c r="I106" s="14"/>
      <c r="J106" s="14"/>
      <c r="K106" s="14"/>
      <c r="L106" s="14"/>
      <c r="M106" s="193"/>
      <c r="N106" s="193"/>
      <c r="O106" s="193" t="e">
        <f t="shared" si="16"/>
        <v>#REF!</v>
      </c>
    </row>
    <row r="107" spans="1:17">
      <c r="A107" s="1839" t="e">
        <f>VLOOKUP(#REF!,#REF!,2,FALSE)</f>
        <v>#REF!</v>
      </c>
      <c r="B107" s="1646"/>
      <c r="C107" s="1646"/>
      <c r="D107" s="20"/>
      <c r="E107" s="15"/>
      <c r="F107" s="34"/>
      <c r="G107" s="21" t="e">
        <f t="shared" ref="G107:L107" si="29">SUM(G102:G106)</f>
        <v>#REF!</v>
      </c>
      <c r="H107" s="21" t="e">
        <f t="shared" si="29"/>
        <v>#REF!</v>
      </c>
      <c r="I107" s="21" t="e">
        <f t="shared" si="29"/>
        <v>#REF!</v>
      </c>
      <c r="J107" s="21" t="e">
        <f t="shared" si="29"/>
        <v>#REF!</v>
      </c>
      <c r="K107" s="21" t="e">
        <f t="shared" si="29"/>
        <v>#REF!</v>
      </c>
      <c r="L107" s="21" t="e">
        <f t="shared" si="29"/>
        <v>#REF!</v>
      </c>
      <c r="M107" s="193"/>
      <c r="N107" s="193"/>
      <c r="O107" s="193" t="e">
        <f t="shared" si="16"/>
        <v>#REF!</v>
      </c>
    </row>
    <row r="108" spans="1:17">
      <c r="A108" s="1839" t="e">
        <f>VLOOKUP(#REF!,#REF!,2,FALSE)</f>
        <v>#REF!</v>
      </c>
      <c r="B108" s="1646"/>
      <c r="C108" s="1646"/>
      <c r="D108" s="20"/>
      <c r="E108" s="15"/>
      <c r="F108" s="34"/>
      <c r="G108" s="21"/>
      <c r="H108" s="15"/>
      <c r="I108" s="15"/>
      <c r="J108" s="15"/>
      <c r="K108" s="15"/>
      <c r="L108" s="15"/>
      <c r="M108" s="193"/>
      <c r="N108" s="193"/>
      <c r="O108" s="193" t="e">
        <f t="shared" si="16"/>
        <v>#REF!</v>
      </c>
    </row>
    <row r="109" spans="1:17" ht="57">
      <c r="A109" s="251" t="e">
        <f>#REF!</f>
        <v>#REF!</v>
      </c>
      <c r="B109" s="12"/>
      <c r="C109" s="585" t="s">
        <v>381</v>
      </c>
      <c r="D109" s="29" t="e">
        <f>VLOOKUP(#REF!,#REF!,2,FALSE)</f>
        <v>#REF!</v>
      </c>
      <c r="E109" s="15" t="e">
        <f>#REF!</f>
        <v>#REF!</v>
      </c>
      <c r="F109" s="74" t="e">
        <f>VLOOKUP(#REF!,#REF!,2,FALSE)</f>
        <v>#REF!</v>
      </c>
      <c r="G109" s="15" t="e">
        <f>#REF!</f>
        <v>#REF!</v>
      </c>
      <c r="H109" s="15" t="e">
        <f>#REF!</f>
        <v>#REF!</v>
      </c>
      <c r="I109" s="15" t="e">
        <f>#REF!</f>
        <v>#REF!</v>
      </c>
      <c r="J109" s="15" t="e">
        <f>#REF!</f>
        <v>#REF!</v>
      </c>
      <c r="K109" s="15" t="e">
        <f>#REF!</f>
        <v>#REF!</v>
      </c>
      <c r="L109" s="15" t="e">
        <f>#REF!</f>
        <v>#REF!</v>
      </c>
      <c r="M109" s="228" t="e">
        <f>VLOOKUP(#REF!,#REF!,2,FALSE)</f>
        <v>#REF!</v>
      </c>
      <c r="N109" s="228" t="e">
        <f>VLOOKUP(#REF!,#REF!,2,FALSE)</f>
        <v>#REF!</v>
      </c>
      <c r="O109" s="193" t="e">
        <f t="shared" si="16"/>
        <v>#REF!</v>
      </c>
      <c r="P109" s="5">
        <v>0</v>
      </c>
      <c r="Q109" s="5">
        <v>1</v>
      </c>
    </row>
    <row r="110" spans="1:17">
      <c r="A110" s="304"/>
      <c r="B110" s="160"/>
      <c r="C110" s="367"/>
      <c r="D110" s="29"/>
      <c r="E110" s="30"/>
      <c r="F110" s="27"/>
      <c r="G110" s="37"/>
      <c r="H110" s="30"/>
      <c r="I110" s="30"/>
      <c r="J110" s="30"/>
      <c r="K110" s="30"/>
      <c r="L110" s="30"/>
      <c r="M110" s="193"/>
      <c r="N110" s="193"/>
      <c r="O110" s="193" t="e">
        <f t="shared" si="16"/>
        <v>#REF!</v>
      </c>
    </row>
    <row r="111" spans="1:17" ht="15.75" thickBot="1">
      <c r="A111" s="1860" t="e">
        <f>VLOOKUP(#REF!,#REF!,2,FALSE)</f>
        <v>#REF!</v>
      </c>
      <c r="B111" s="1861"/>
      <c r="C111" s="1861"/>
      <c r="D111" s="35"/>
      <c r="E111" s="30"/>
      <c r="F111" s="36"/>
      <c r="G111" s="37" t="e">
        <f t="shared" ref="G111:L111" si="30">SUM(G109:G110)</f>
        <v>#REF!</v>
      </c>
      <c r="H111" s="37" t="e">
        <f t="shared" si="30"/>
        <v>#REF!</v>
      </c>
      <c r="I111" s="37" t="e">
        <f t="shared" si="30"/>
        <v>#REF!</v>
      </c>
      <c r="J111" s="37" t="e">
        <f t="shared" si="30"/>
        <v>#REF!</v>
      </c>
      <c r="K111" s="37" t="e">
        <f t="shared" si="30"/>
        <v>#REF!</v>
      </c>
      <c r="L111" s="37" t="e">
        <f t="shared" si="30"/>
        <v>#REF!</v>
      </c>
      <c r="M111" s="194"/>
      <c r="N111" s="193"/>
      <c r="O111" s="193" t="e">
        <f t="shared" si="16"/>
        <v>#REF!</v>
      </c>
    </row>
    <row r="112" spans="1:17" ht="16.5" thickBot="1">
      <c r="A112" s="330"/>
      <c r="B112" s="383" t="e">
        <f>VLOOKUP(#REF!,#REF!,2,FALSE)</f>
        <v>#REF!</v>
      </c>
      <c r="C112" s="381" t="e">
        <f>A100</f>
        <v>#REF!</v>
      </c>
      <c r="D112" s="380"/>
      <c r="E112" s="380"/>
      <c r="F112" s="381"/>
      <c r="G112" s="380" t="e">
        <f t="shared" ref="G112:L112" si="31">G111+G107</f>
        <v>#REF!</v>
      </c>
      <c r="H112" s="380" t="e">
        <f t="shared" si="31"/>
        <v>#REF!</v>
      </c>
      <c r="I112" s="380" t="e">
        <f t="shared" si="31"/>
        <v>#REF!</v>
      </c>
      <c r="J112" s="380" t="e">
        <f t="shared" si="31"/>
        <v>#REF!</v>
      </c>
      <c r="K112" s="380" t="e">
        <f t="shared" si="31"/>
        <v>#REF!</v>
      </c>
      <c r="L112" s="380" t="e">
        <f t="shared" si="31"/>
        <v>#REF!</v>
      </c>
      <c r="M112" s="273"/>
      <c r="N112" s="193"/>
      <c r="O112" s="193" t="e">
        <f t="shared" si="16"/>
        <v>#REF!</v>
      </c>
    </row>
    <row r="113" spans="1:17" ht="15.75" thickBot="1">
      <c r="A113" s="305"/>
      <c r="B113" s="27"/>
      <c r="C113" s="58"/>
      <c r="D113" s="29"/>
      <c r="E113" s="30"/>
      <c r="F113" s="39"/>
      <c r="G113" s="59"/>
      <c r="H113" s="59"/>
      <c r="I113" s="59"/>
      <c r="J113" s="60"/>
      <c r="K113" s="60"/>
      <c r="L113" s="60"/>
      <c r="M113" s="200"/>
      <c r="N113" s="193"/>
      <c r="O113" s="193" t="e">
        <f t="shared" si="16"/>
        <v>#REF!</v>
      </c>
    </row>
    <row r="114" spans="1:17" ht="19.5" thickBot="1">
      <c r="A114" s="1697" t="e">
        <f>VLOOKUP(#REF!,#REF!,2,FALSE)</f>
        <v>#REF!</v>
      </c>
      <c r="B114" s="1698"/>
      <c r="C114" s="1699"/>
      <c r="D114" s="270"/>
      <c r="E114" s="335"/>
      <c r="F114" s="336"/>
      <c r="G114" s="322" t="e">
        <f t="shared" ref="G114:L114" si="32">G135</f>
        <v>#REF!</v>
      </c>
      <c r="H114" s="322" t="e">
        <f t="shared" si="32"/>
        <v>#REF!</v>
      </c>
      <c r="I114" s="322" t="e">
        <f t="shared" si="32"/>
        <v>#REF!</v>
      </c>
      <c r="J114" s="322" t="e">
        <f t="shared" si="32"/>
        <v>#REF!</v>
      </c>
      <c r="K114" s="322" t="e">
        <f t="shared" si="32"/>
        <v>#REF!</v>
      </c>
      <c r="L114" s="322" t="e">
        <f t="shared" si="32"/>
        <v>#REF!</v>
      </c>
      <c r="M114" s="273"/>
      <c r="N114" s="193"/>
      <c r="O114" s="193"/>
    </row>
    <row r="115" spans="1:17">
      <c r="A115" s="1860" t="e">
        <f>VLOOKUP(#REF!,#REF!,2,FALSE)</f>
        <v>#REF!</v>
      </c>
      <c r="B115" s="1861"/>
      <c r="C115" s="1861"/>
      <c r="D115" s="4"/>
      <c r="E115" s="84"/>
      <c r="F115" s="84"/>
      <c r="G115" s="334"/>
      <c r="H115" s="84"/>
      <c r="I115" s="84"/>
      <c r="J115" s="85"/>
      <c r="K115" s="85"/>
      <c r="L115" s="85"/>
      <c r="M115" s="195"/>
      <c r="N115" s="193"/>
      <c r="O115" s="193" t="e">
        <f t="shared" si="16"/>
        <v>#REF!</v>
      </c>
    </row>
    <row r="116" spans="1:17" ht="42.75">
      <c r="A116" s="251" t="e">
        <f>#REF!</f>
        <v>#REF!</v>
      </c>
      <c r="B116" s="12" t="e">
        <f>#REF!</f>
        <v>#REF!</v>
      </c>
      <c r="C116" s="278" t="s">
        <v>342</v>
      </c>
      <c r="D116" s="29" t="e">
        <f>VLOOKUP(#REF!,#REF!,2,FALSE)</f>
        <v>#REF!</v>
      </c>
      <c r="E116" s="15" t="e">
        <f>#REF!</f>
        <v>#REF!</v>
      </c>
      <c r="F116" s="74" t="e">
        <f>VLOOKUP(#REF!,#REF!,2,FALSE)</f>
        <v>#REF!</v>
      </c>
      <c r="G116" s="15" t="e">
        <f>#REF!</f>
        <v>#REF!</v>
      </c>
      <c r="H116" s="15" t="e">
        <f>#REF!</f>
        <v>#REF!</v>
      </c>
      <c r="I116" s="15" t="e">
        <f>#REF!</f>
        <v>#REF!</v>
      </c>
      <c r="J116" s="15" t="e">
        <f>#REF!</f>
        <v>#REF!</v>
      </c>
      <c r="K116" s="15" t="e">
        <f>#REF!</f>
        <v>#REF!</v>
      </c>
      <c r="L116" s="15" t="e">
        <f>#REF!</f>
        <v>#REF!</v>
      </c>
      <c r="M116" s="228" t="e">
        <f>VLOOKUP(#REF!,#REF!,2,FALSE)</f>
        <v>#REF!</v>
      </c>
      <c r="N116" s="228" t="e">
        <f>VLOOKUP(#REF!,#REF!,2,FALSE)</f>
        <v>#REF!</v>
      </c>
      <c r="O116" s="193" t="e">
        <f t="shared" si="16"/>
        <v>#REF!</v>
      </c>
      <c r="P116" s="5">
        <v>1</v>
      </c>
      <c r="Q116" s="5">
        <v>0</v>
      </c>
    </row>
    <row r="117" spans="1:17" ht="28.5">
      <c r="A117" s="251" t="e">
        <f>#REF!</f>
        <v>#REF!</v>
      </c>
      <c r="B117" s="12" t="e">
        <f>#REF!</f>
        <v>#REF!</v>
      </c>
      <c r="C117" s="278" t="s">
        <v>343</v>
      </c>
      <c r="D117" s="29" t="e">
        <f>VLOOKUP(#REF!,#REF!,2,FALSE)</f>
        <v>#REF!</v>
      </c>
      <c r="E117" s="15" t="e">
        <f>#REF!</f>
        <v>#REF!</v>
      </c>
      <c r="F117" s="74" t="e">
        <f>VLOOKUP(#REF!,#REF!,2,FALSE)</f>
        <v>#REF!</v>
      </c>
      <c r="G117" s="15" t="e">
        <f>#REF!</f>
        <v>#REF!</v>
      </c>
      <c r="H117" s="15" t="e">
        <f>#REF!</f>
        <v>#REF!</v>
      </c>
      <c r="I117" s="15" t="e">
        <f>#REF!</f>
        <v>#REF!</v>
      </c>
      <c r="J117" s="15" t="e">
        <f>#REF!</f>
        <v>#REF!</v>
      </c>
      <c r="K117" s="15" t="e">
        <f>#REF!</f>
        <v>#REF!</v>
      </c>
      <c r="L117" s="15" t="e">
        <f>#REF!</f>
        <v>#REF!</v>
      </c>
      <c r="M117" s="228" t="e">
        <f>VLOOKUP(#REF!,#REF!,2,FALSE)</f>
        <v>#REF!</v>
      </c>
      <c r="N117" s="228" t="e">
        <f>VLOOKUP(#REF!,#REF!,2,FALSE)</f>
        <v>#REF!</v>
      </c>
      <c r="O117" s="193" t="e">
        <f t="shared" si="16"/>
        <v>#REF!</v>
      </c>
      <c r="P117" s="5">
        <v>1</v>
      </c>
      <c r="Q117" s="5">
        <v>0</v>
      </c>
    </row>
    <row r="118" spans="1:17" ht="28.5">
      <c r="A118" s="251" t="e">
        <f>#REF!</f>
        <v>#REF!</v>
      </c>
      <c r="B118" s="12" t="e">
        <f>#REF!</f>
        <v>#REF!</v>
      </c>
      <c r="C118" s="278" t="s">
        <v>344</v>
      </c>
      <c r="D118" s="29" t="e">
        <f>VLOOKUP(#REF!,#REF!,2,FALSE)</f>
        <v>#REF!</v>
      </c>
      <c r="E118" s="15" t="e">
        <f>#REF!</f>
        <v>#REF!</v>
      </c>
      <c r="F118" s="74" t="e">
        <f>VLOOKUP(#REF!,#REF!,2,FALSE)</f>
        <v>#REF!</v>
      </c>
      <c r="G118" s="15" t="e">
        <f>#REF!</f>
        <v>#REF!</v>
      </c>
      <c r="H118" s="15" t="e">
        <f>#REF!</f>
        <v>#REF!</v>
      </c>
      <c r="I118" s="15" t="e">
        <f>#REF!</f>
        <v>#REF!</v>
      </c>
      <c r="J118" s="15" t="e">
        <f>#REF!</f>
        <v>#REF!</v>
      </c>
      <c r="K118" s="15" t="e">
        <f>#REF!</f>
        <v>#REF!</v>
      </c>
      <c r="L118" s="15" t="e">
        <f>#REF!</f>
        <v>#REF!</v>
      </c>
      <c r="M118" s="228" t="e">
        <f>VLOOKUP(#REF!,#REF!,2,FALSE)</f>
        <v>#REF!</v>
      </c>
      <c r="N118" s="228" t="e">
        <f>VLOOKUP(#REF!,#REF!,2,FALSE)</f>
        <v>#REF!</v>
      </c>
      <c r="O118" s="193" t="e">
        <f t="shared" si="16"/>
        <v>#REF!</v>
      </c>
      <c r="P118" s="5">
        <v>1</v>
      </c>
      <c r="Q118" s="5">
        <v>0</v>
      </c>
    </row>
    <row r="119" spans="1:17" ht="57">
      <c r="A119" s="251" t="e">
        <f>#REF!</f>
        <v>#REF!</v>
      </c>
      <c r="B119" s="12" t="e">
        <f>#REF!</f>
        <v>#REF!</v>
      </c>
      <c r="C119" s="275" t="s">
        <v>345</v>
      </c>
      <c r="D119" s="29" t="e">
        <f>VLOOKUP(#REF!,#REF!,2,FALSE)</f>
        <v>#REF!</v>
      </c>
      <c r="E119" s="15" t="e">
        <f>#REF!</f>
        <v>#REF!</v>
      </c>
      <c r="F119" s="74" t="e">
        <f>VLOOKUP(#REF!,#REF!,2,FALSE)</f>
        <v>#REF!</v>
      </c>
      <c r="G119" s="15" t="e">
        <f>#REF!</f>
        <v>#REF!</v>
      </c>
      <c r="H119" s="15" t="e">
        <f>#REF!</f>
        <v>#REF!</v>
      </c>
      <c r="I119" s="15" t="e">
        <f>#REF!</f>
        <v>#REF!</v>
      </c>
      <c r="J119" s="15" t="e">
        <f>#REF!</f>
        <v>#REF!</v>
      </c>
      <c r="K119" s="15" t="e">
        <f>#REF!</f>
        <v>#REF!</v>
      </c>
      <c r="L119" s="15" t="e">
        <f>#REF!</f>
        <v>#REF!</v>
      </c>
      <c r="M119" s="228" t="e">
        <f>VLOOKUP(#REF!,#REF!,2,FALSE)</f>
        <v>#REF!</v>
      </c>
      <c r="N119" s="228" t="e">
        <f>VLOOKUP(#REF!,#REF!,2,FALSE)</f>
        <v>#REF!</v>
      </c>
      <c r="O119" s="193" t="e">
        <f t="shared" si="16"/>
        <v>#REF!</v>
      </c>
      <c r="P119" s="5">
        <v>1</v>
      </c>
      <c r="Q119" s="5">
        <v>0</v>
      </c>
    </row>
    <row r="120" spans="1:17" ht="42.75">
      <c r="A120" s="251" t="e">
        <f>#REF!</f>
        <v>#REF!</v>
      </c>
      <c r="B120" s="12" t="e">
        <f>#REF!</f>
        <v>#REF!</v>
      </c>
      <c r="C120" s="275" t="s">
        <v>346</v>
      </c>
      <c r="D120" s="29" t="e">
        <f>VLOOKUP(#REF!,#REF!,2,FALSE)</f>
        <v>#REF!</v>
      </c>
      <c r="E120" s="15" t="e">
        <f>#REF!</f>
        <v>#REF!</v>
      </c>
      <c r="F120" s="74" t="e">
        <f>VLOOKUP(#REF!,#REF!,2,FALSE)</f>
        <v>#REF!</v>
      </c>
      <c r="G120" s="15" t="e">
        <f>#REF!</f>
        <v>#REF!</v>
      </c>
      <c r="H120" s="15" t="e">
        <f>#REF!</f>
        <v>#REF!</v>
      </c>
      <c r="I120" s="15" t="e">
        <f>#REF!</f>
        <v>#REF!</v>
      </c>
      <c r="J120" s="15" t="e">
        <f>#REF!</f>
        <v>#REF!</v>
      </c>
      <c r="K120" s="15" t="e">
        <f>#REF!</f>
        <v>#REF!</v>
      </c>
      <c r="L120" s="15" t="e">
        <f>#REF!</f>
        <v>#REF!</v>
      </c>
      <c r="M120" s="228" t="e">
        <f>VLOOKUP(#REF!,#REF!,2,FALSE)</f>
        <v>#REF!</v>
      </c>
      <c r="N120" s="228" t="e">
        <f>VLOOKUP(#REF!,#REF!,2,FALSE)</f>
        <v>#REF!</v>
      </c>
      <c r="O120" s="193" t="e">
        <f t="shared" si="16"/>
        <v>#REF!</v>
      </c>
      <c r="P120" s="5">
        <v>1</v>
      </c>
      <c r="Q120" s="5">
        <v>0</v>
      </c>
    </row>
    <row r="121" spans="1:17" ht="63">
      <c r="A121" s="251" t="e">
        <f>#REF!</f>
        <v>#REF!</v>
      </c>
      <c r="B121" s="12" t="e">
        <f>#REF!</f>
        <v>#REF!</v>
      </c>
      <c r="C121" s="275" t="s">
        <v>347</v>
      </c>
      <c r="D121" s="29" t="e">
        <f>VLOOKUP(#REF!,#REF!,2,FALSE)</f>
        <v>#REF!</v>
      </c>
      <c r="E121" s="15" t="e">
        <f>#REF!</f>
        <v>#REF!</v>
      </c>
      <c r="F121" s="74" t="e">
        <f>VLOOKUP(#REF!,#REF!,2,FALSE)</f>
        <v>#REF!</v>
      </c>
      <c r="G121" s="15" t="e">
        <f>#REF!</f>
        <v>#REF!</v>
      </c>
      <c r="H121" s="15" t="e">
        <f>#REF!</f>
        <v>#REF!</v>
      </c>
      <c r="I121" s="15" t="e">
        <f>#REF!</f>
        <v>#REF!</v>
      </c>
      <c r="J121" s="15" t="e">
        <f>#REF!</f>
        <v>#REF!</v>
      </c>
      <c r="K121" s="15" t="e">
        <f>#REF!</f>
        <v>#REF!</v>
      </c>
      <c r="L121" s="15" t="e">
        <f>#REF!</f>
        <v>#REF!</v>
      </c>
      <c r="M121" s="228" t="e">
        <f>VLOOKUP(#REF!,#REF!,2,FALSE)</f>
        <v>#REF!</v>
      </c>
      <c r="N121" s="228" t="e">
        <f>VLOOKUP(#REF!,#REF!,2,FALSE)</f>
        <v>#REF!</v>
      </c>
      <c r="O121" s="193" t="e">
        <f t="shared" si="16"/>
        <v>#REF!</v>
      </c>
      <c r="P121" s="5">
        <v>1</v>
      </c>
      <c r="Q121" s="5">
        <v>0</v>
      </c>
    </row>
    <row r="122" spans="1:17" ht="57">
      <c r="A122" s="251" t="e">
        <f>#REF!</f>
        <v>#REF!</v>
      </c>
      <c r="B122" s="277">
        <v>14015</v>
      </c>
      <c r="C122" s="411" t="s">
        <v>348</v>
      </c>
      <c r="D122" s="29" t="e">
        <f>VLOOKUP(#REF!,#REF!,2,FALSE)</f>
        <v>#REF!</v>
      </c>
      <c r="E122" s="15" t="e">
        <f>#REF!</f>
        <v>#REF!</v>
      </c>
      <c r="F122" s="74" t="e">
        <f>VLOOKUP(#REF!,#REF!,2,FALSE)</f>
        <v>#REF!</v>
      </c>
      <c r="G122" s="15" t="e">
        <f>#REF!</f>
        <v>#REF!</v>
      </c>
      <c r="H122" s="15" t="e">
        <f>#REF!</f>
        <v>#REF!</v>
      </c>
      <c r="I122" s="15" t="e">
        <f>#REF!</f>
        <v>#REF!</v>
      </c>
      <c r="J122" s="15" t="e">
        <f>#REF!</f>
        <v>#REF!</v>
      </c>
      <c r="K122" s="15" t="e">
        <f>#REF!</f>
        <v>#REF!</v>
      </c>
      <c r="L122" s="15" t="e">
        <f>#REF!</f>
        <v>#REF!</v>
      </c>
      <c r="M122" s="228" t="e">
        <f>VLOOKUP(#REF!,#REF!,2,FALSE)</f>
        <v>#REF!</v>
      </c>
      <c r="N122" s="228" t="e">
        <f>VLOOKUP(#REF!,#REF!,2,FALSE)</f>
        <v>#REF!</v>
      </c>
      <c r="O122" s="193"/>
      <c r="P122" s="5">
        <v>1</v>
      </c>
      <c r="Q122" s="5">
        <v>0</v>
      </c>
    </row>
    <row r="123" spans="1:17">
      <c r="A123" s="303"/>
      <c r="B123" s="224"/>
      <c r="C123" s="224"/>
      <c r="D123" s="4"/>
      <c r="E123" s="224"/>
      <c r="F123" s="224"/>
      <c r="G123" s="224"/>
      <c r="H123" s="224"/>
      <c r="I123" s="224"/>
      <c r="J123" s="224"/>
      <c r="K123" s="224"/>
      <c r="L123" s="224"/>
      <c r="M123" s="193"/>
      <c r="N123" s="193"/>
      <c r="O123" s="193" t="e">
        <f t="shared" si="16"/>
        <v>#REF!</v>
      </c>
    </row>
    <row r="124" spans="1:17">
      <c r="A124" s="1860" t="e">
        <f>VLOOKUP(#REF!,#REF!,2,FALSE)</f>
        <v>#REF!</v>
      </c>
      <c r="B124" s="1861"/>
      <c r="C124" s="1861"/>
      <c r="D124" s="20"/>
      <c r="E124" s="37"/>
      <c r="F124" s="90"/>
      <c r="G124" s="21" t="e">
        <f t="shared" ref="G124:L124" si="33">SUM(G116:G123)</f>
        <v>#REF!</v>
      </c>
      <c r="H124" s="21" t="e">
        <f t="shared" si="33"/>
        <v>#REF!</v>
      </c>
      <c r="I124" s="21" t="e">
        <f t="shared" si="33"/>
        <v>#REF!</v>
      </c>
      <c r="J124" s="21" t="e">
        <f t="shared" si="33"/>
        <v>#REF!</v>
      </c>
      <c r="K124" s="21" t="e">
        <f t="shared" si="33"/>
        <v>#REF!</v>
      </c>
      <c r="L124" s="21" t="e">
        <f t="shared" si="33"/>
        <v>#REF!</v>
      </c>
      <c r="M124" s="193"/>
      <c r="N124" s="193"/>
      <c r="O124" s="193" t="e">
        <f t="shared" si="16"/>
        <v>#REF!</v>
      </c>
    </row>
    <row r="125" spans="1:17">
      <c r="A125" s="1860" t="e">
        <f>VLOOKUP(#REF!,#REF!,2,FALSE)</f>
        <v>#REF!</v>
      </c>
      <c r="B125" s="1861"/>
      <c r="C125" s="1861"/>
      <c r="D125" s="20"/>
      <c r="E125" s="37"/>
      <c r="F125" s="90"/>
      <c r="G125" s="21"/>
      <c r="H125" s="37"/>
      <c r="I125" s="89"/>
      <c r="J125" s="37"/>
      <c r="K125" s="37"/>
      <c r="L125" s="89"/>
      <c r="M125" s="193"/>
      <c r="N125" s="193"/>
      <c r="O125" s="193" t="e">
        <f t="shared" si="16"/>
        <v>#REF!</v>
      </c>
    </row>
    <row r="126" spans="1:17" ht="28.5">
      <c r="A126" s="251" t="e">
        <f>#REF!</f>
        <v>#REF!</v>
      </c>
      <c r="B126" s="12"/>
      <c r="C126" s="411" t="s">
        <v>350</v>
      </c>
      <c r="D126" s="29" t="e">
        <f>VLOOKUP(#REF!,#REF!,2,FALSE)</f>
        <v>#REF!</v>
      </c>
      <c r="E126" s="15" t="e">
        <f>#REF!</f>
        <v>#REF!</v>
      </c>
      <c r="F126" s="74" t="e">
        <f>VLOOKUP(#REF!,#REF!,2,FALSE)</f>
        <v>#REF!</v>
      </c>
      <c r="G126" s="15" t="e">
        <f>#REF!</f>
        <v>#REF!</v>
      </c>
      <c r="H126" s="15" t="e">
        <f>#REF!</f>
        <v>#REF!</v>
      </c>
      <c r="I126" s="15" t="e">
        <f>#REF!</f>
        <v>#REF!</v>
      </c>
      <c r="J126" s="15" t="e">
        <f>#REF!</f>
        <v>#REF!</v>
      </c>
      <c r="K126" s="15" t="e">
        <f>#REF!</f>
        <v>#REF!</v>
      </c>
      <c r="L126" s="15" t="e">
        <f>#REF!</f>
        <v>#REF!</v>
      </c>
      <c r="M126" s="228" t="e">
        <f>VLOOKUP(#REF!,#REF!,2,FALSE)</f>
        <v>#REF!</v>
      </c>
      <c r="N126" s="228" t="e">
        <f>VLOOKUP(#REF!,#REF!,2,FALSE)</f>
        <v>#REF!</v>
      </c>
      <c r="O126" s="193" t="e">
        <f t="shared" si="16"/>
        <v>#REF!</v>
      </c>
      <c r="P126" s="5">
        <v>0</v>
      </c>
      <c r="Q126" s="5">
        <v>1</v>
      </c>
    </row>
    <row r="127" spans="1:17" ht="57">
      <c r="A127" s="251" t="e">
        <f>#REF!</f>
        <v>#REF!</v>
      </c>
      <c r="B127" s="12"/>
      <c r="C127" s="411" t="s">
        <v>351</v>
      </c>
      <c r="D127" s="29" t="e">
        <f>VLOOKUP(#REF!,#REF!,2,FALSE)</f>
        <v>#REF!</v>
      </c>
      <c r="E127" s="15" t="e">
        <f>#REF!</f>
        <v>#REF!</v>
      </c>
      <c r="F127" s="74" t="e">
        <f>VLOOKUP(#REF!,#REF!,2,FALSE)</f>
        <v>#REF!</v>
      </c>
      <c r="G127" s="15" t="e">
        <f>#REF!</f>
        <v>#REF!</v>
      </c>
      <c r="H127" s="15" t="e">
        <f>#REF!</f>
        <v>#REF!</v>
      </c>
      <c r="I127" s="15" t="e">
        <f>#REF!</f>
        <v>#REF!</v>
      </c>
      <c r="J127" s="15" t="e">
        <f>#REF!</f>
        <v>#REF!</v>
      </c>
      <c r="K127" s="15" t="e">
        <f>#REF!</f>
        <v>#REF!</v>
      </c>
      <c r="L127" s="15" t="e">
        <f>#REF!</f>
        <v>#REF!</v>
      </c>
      <c r="M127" s="228" t="e">
        <f>VLOOKUP(#REF!,#REF!,2,FALSE)</f>
        <v>#REF!</v>
      </c>
      <c r="N127" s="228" t="e">
        <f>VLOOKUP(#REF!,#REF!,2,FALSE)</f>
        <v>#REF!</v>
      </c>
      <c r="O127" s="193" t="e">
        <f t="shared" si="16"/>
        <v>#REF!</v>
      </c>
      <c r="P127" s="5">
        <v>0</v>
      </c>
      <c r="Q127" s="5">
        <v>1</v>
      </c>
    </row>
    <row r="128" spans="1:17" ht="42.75">
      <c r="A128" s="251" t="e">
        <f>#REF!</f>
        <v>#REF!</v>
      </c>
      <c r="B128" s="12"/>
      <c r="C128" s="411" t="s">
        <v>352</v>
      </c>
      <c r="D128" s="29" t="e">
        <f>VLOOKUP(#REF!,#REF!,2,FALSE)</f>
        <v>#REF!</v>
      </c>
      <c r="E128" s="15" t="e">
        <f>#REF!</f>
        <v>#REF!</v>
      </c>
      <c r="F128" s="74" t="e">
        <f>VLOOKUP(#REF!,#REF!,2,FALSE)</f>
        <v>#REF!</v>
      </c>
      <c r="G128" s="15" t="e">
        <f>#REF!</f>
        <v>#REF!</v>
      </c>
      <c r="H128" s="15" t="e">
        <f>#REF!</f>
        <v>#REF!</v>
      </c>
      <c r="I128" s="15" t="e">
        <f>#REF!</f>
        <v>#REF!</v>
      </c>
      <c r="J128" s="15" t="e">
        <f>#REF!</f>
        <v>#REF!</v>
      </c>
      <c r="K128" s="15" t="e">
        <f>#REF!</f>
        <v>#REF!</v>
      </c>
      <c r="L128" s="15" t="e">
        <f>#REF!</f>
        <v>#REF!</v>
      </c>
      <c r="M128" s="228" t="e">
        <f>VLOOKUP(#REF!,#REF!,2,FALSE)</f>
        <v>#REF!</v>
      </c>
      <c r="N128" s="228" t="e">
        <f>VLOOKUP(#REF!,#REF!,2,FALSE)</f>
        <v>#REF!</v>
      </c>
      <c r="O128" s="193" t="e">
        <f t="shared" si="16"/>
        <v>#REF!</v>
      </c>
      <c r="P128" s="5">
        <v>0</v>
      </c>
      <c r="Q128" s="5">
        <v>1</v>
      </c>
    </row>
    <row r="129" spans="1:19" ht="42.75">
      <c r="A129" s="251" t="e">
        <f>#REF!</f>
        <v>#REF!</v>
      </c>
      <c r="B129" s="12"/>
      <c r="C129" s="411" t="s">
        <v>353</v>
      </c>
      <c r="D129" s="29" t="e">
        <f>VLOOKUP(#REF!,#REF!,2,FALSE)</f>
        <v>#REF!</v>
      </c>
      <c r="E129" s="15" t="e">
        <f>#REF!</f>
        <v>#REF!</v>
      </c>
      <c r="F129" s="74" t="e">
        <f>VLOOKUP(#REF!,#REF!,2,FALSE)</f>
        <v>#REF!</v>
      </c>
      <c r="G129" s="15" t="e">
        <f>#REF!</f>
        <v>#REF!</v>
      </c>
      <c r="H129" s="15" t="e">
        <f>#REF!</f>
        <v>#REF!</v>
      </c>
      <c r="I129" s="15" t="e">
        <f>#REF!</f>
        <v>#REF!</v>
      </c>
      <c r="J129" s="15" t="e">
        <f>#REF!</f>
        <v>#REF!</v>
      </c>
      <c r="K129" s="15" t="e">
        <f>#REF!</f>
        <v>#REF!</v>
      </c>
      <c r="L129" s="15" t="e">
        <f>#REF!</f>
        <v>#REF!</v>
      </c>
      <c r="M129" s="228" t="e">
        <f>VLOOKUP(#REF!,#REF!,2,FALSE)</f>
        <v>#REF!</v>
      </c>
      <c r="N129" s="228" t="e">
        <f>VLOOKUP(#REF!,#REF!,2,FALSE)</f>
        <v>#REF!</v>
      </c>
      <c r="O129" s="193" t="e">
        <f t="shared" ref="O129:O192" si="34">IF(B129=$B$18,1,0)</f>
        <v>#REF!</v>
      </c>
      <c r="P129" s="5">
        <v>0</v>
      </c>
      <c r="Q129" s="5">
        <v>1</v>
      </c>
    </row>
    <row r="130" spans="1:19" ht="57">
      <c r="A130" s="251" t="e">
        <f>#REF!</f>
        <v>#REF!</v>
      </c>
      <c r="B130" s="12"/>
      <c r="C130" s="411" t="s">
        <v>354</v>
      </c>
      <c r="D130" s="29" t="e">
        <f>VLOOKUP(#REF!,#REF!,2,FALSE)</f>
        <v>#REF!</v>
      </c>
      <c r="E130" s="15" t="e">
        <f>#REF!</f>
        <v>#REF!</v>
      </c>
      <c r="F130" s="74" t="e">
        <f>VLOOKUP(#REF!,#REF!,2,FALSE)</f>
        <v>#REF!</v>
      </c>
      <c r="G130" s="15" t="e">
        <f>#REF!</f>
        <v>#REF!</v>
      </c>
      <c r="H130" s="15" t="e">
        <f>#REF!</f>
        <v>#REF!</v>
      </c>
      <c r="I130" s="15" t="e">
        <f>#REF!</f>
        <v>#REF!</v>
      </c>
      <c r="J130" s="15" t="e">
        <f>#REF!</f>
        <v>#REF!</v>
      </c>
      <c r="K130" s="15" t="e">
        <f>#REF!</f>
        <v>#REF!</v>
      </c>
      <c r="L130" s="15" t="e">
        <f>#REF!</f>
        <v>#REF!</v>
      </c>
      <c r="M130" s="228" t="e">
        <f>VLOOKUP(#REF!,#REF!,2,FALSE)</f>
        <v>#REF!</v>
      </c>
      <c r="N130" s="228" t="e">
        <f>VLOOKUP(#REF!,#REF!,2,FALSE)</f>
        <v>#REF!</v>
      </c>
      <c r="O130" s="193" t="e">
        <f t="shared" si="34"/>
        <v>#REF!</v>
      </c>
      <c r="P130" s="5">
        <v>0</v>
      </c>
      <c r="Q130" s="5">
        <v>1</v>
      </c>
    </row>
    <row r="131" spans="1:19" ht="71.25">
      <c r="A131" s="251" t="e">
        <f>#REF!</f>
        <v>#REF!</v>
      </c>
      <c r="B131" s="12"/>
      <c r="C131" s="278" t="s">
        <v>355</v>
      </c>
      <c r="D131" s="29" t="e">
        <f>VLOOKUP(#REF!,#REF!,2,FALSE)</f>
        <v>#REF!</v>
      </c>
      <c r="E131" s="15" t="e">
        <f>#REF!</f>
        <v>#REF!</v>
      </c>
      <c r="F131" s="74" t="e">
        <f>VLOOKUP(#REF!,#REF!,2,FALSE)</f>
        <v>#REF!</v>
      </c>
      <c r="G131" s="15" t="e">
        <f>#REF!</f>
        <v>#REF!</v>
      </c>
      <c r="H131" s="15" t="e">
        <f>#REF!</f>
        <v>#REF!</v>
      </c>
      <c r="I131" s="15" t="e">
        <f>#REF!</f>
        <v>#REF!</v>
      </c>
      <c r="J131" s="15" t="e">
        <f>#REF!</f>
        <v>#REF!</v>
      </c>
      <c r="K131" s="15" t="e">
        <f>#REF!</f>
        <v>#REF!</v>
      </c>
      <c r="L131" s="15" t="e">
        <f>#REF!</f>
        <v>#REF!</v>
      </c>
      <c r="M131" s="228" t="e">
        <f>VLOOKUP(#REF!,#REF!,2,FALSE)</f>
        <v>#REF!</v>
      </c>
      <c r="N131" s="228" t="e">
        <f>VLOOKUP(#REF!,#REF!,2,FALSE)</f>
        <v>#REF!</v>
      </c>
      <c r="O131" s="193" t="e">
        <f t="shared" si="34"/>
        <v>#REF!</v>
      </c>
      <c r="P131" s="5">
        <v>0</v>
      </c>
      <c r="Q131" s="5">
        <v>1</v>
      </c>
    </row>
    <row r="132" spans="1:19" ht="28.5">
      <c r="A132" s="251" t="e">
        <f>#REF!</f>
        <v>#REF!</v>
      </c>
      <c r="B132" s="12"/>
      <c r="C132" s="278" t="s">
        <v>356</v>
      </c>
      <c r="D132" s="29" t="e">
        <f>VLOOKUP(#REF!,#REF!,2,FALSE)</f>
        <v>#REF!</v>
      </c>
      <c r="E132" s="15" t="e">
        <f>#REF!</f>
        <v>#REF!</v>
      </c>
      <c r="F132" s="74" t="e">
        <f>VLOOKUP(#REF!,#REF!,2,FALSE)</f>
        <v>#REF!</v>
      </c>
      <c r="G132" s="15" t="e">
        <f>#REF!</f>
        <v>#REF!</v>
      </c>
      <c r="H132" s="15" t="e">
        <f>#REF!</f>
        <v>#REF!</v>
      </c>
      <c r="I132" s="15" t="e">
        <f>#REF!</f>
        <v>#REF!</v>
      </c>
      <c r="J132" s="15" t="e">
        <f>#REF!</f>
        <v>#REF!</v>
      </c>
      <c r="K132" s="15" t="e">
        <f>#REF!</f>
        <v>#REF!</v>
      </c>
      <c r="L132" s="15" t="e">
        <f>#REF!</f>
        <v>#REF!</v>
      </c>
      <c r="M132" s="228" t="e">
        <f>VLOOKUP(#REF!,#REF!,2,FALSE)</f>
        <v>#REF!</v>
      </c>
      <c r="N132" s="228" t="e">
        <f>VLOOKUP(#REF!,#REF!,2,FALSE)</f>
        <v>#REF!</v>
      </c>
      <c r="O132" s="193" t="e">
        <f t="shared" si="34"/>
        <v>#REF!</v>
      </c>
      <c r="P132" s="5">
        <v>0</v>
      </c>
      <c r="Q132" s="5">
        <v>1</v>
      </c>
    </row>
    <row r="133" spans="1:19">
      <c r="A133" s="311"/>
      <c r="B133" s="64"/>
      <c r="C133" s="366"/>
      <c r="D133" s="29"/>
      <c r="E133" s="37"/>
      <c r="F133" s="74"/>
      <c r="G133" s="141"/>
      <c r="H133" s="141"/>
      <c r="I133" s="141"/>
      <c r="J133" s="141"/>
      <c r="K133" s="141"/>
      <c r="L133" s="141"/>
      <c r="M133" s="194"/>
      <c r="N133" s="193"/>
      <c r="O133" s="193" t="e">
        <f t="shared" si="34"/>
        <v>#REF!</v>
      </c>
    </row>
    <row r="134" spans="1:19" ht="15.75" thickBot="1">
      <c r="A134" s="1860" t="e">
        <f>VLOOKUP(#REF!,#REF!,2,FALSE)</f>
        <v>#REF!</v>
      </c>
      <c r="B134" s="1861"/>
      <c r="C134" s="1861"/>
      <c r="D134" s="4"/>
      <c r="E134" s="141"/>
      <c r="F134" s="288"/>
      <c r="G134" s="141" t="e">
        <f t="shared" ref="G134:L134" si="35">SUM(G126:G133)</f>
        <v>#REF!</v>
      </c>
      <c r="H134" s="141" t="e">
        <f t="shared" si="35"/>
        <v>#REF!</v>
      </c>
      <c r="I134" s="141" t="e">
        <f t="shared" si="35"/>
        <v>#REF!</v>
      </c>
      <c r="J134" s="141" t="e">
        <f t="shared" si="35"/>
        <v>#REF!</v>
      </c>
      <c r="K134" s="141" t="e">
        <f t="shared" si="35"/>
        <v>#REF!</v>
      </c>
      <c r="L134" s="141" t="e">
        <f t="shared" si="35"/>
        <v>#REF!</v>
      </c>
      <c r="M134" s="200"/>
      <c r="N134" s="193"/>
      <c r="O134" s="193" t="e">
        <f t="shared" si="34"/>
        <v>#REF!</v>
      </c>
    </row>
    <row r="135" spans="1:19" ht="16.5" thickBot="1">
      <c r="A135" s="347"/>
      <c r="B135" s="383" t="e">
        <f>VLOOKUP(#REF!,#REF!,2,FALSE)</f>
        <v>#REF!</v>
      </c>
      <c r="C135" s="349" t="e">
        <f>A114</f>
        <v>#REF!</v>
      </c>
      <c r="D135" s="380"/>
      <c r="E135" s="380"/>
      <c r="F135" s="381"/>
      <c r="G135" s="380" t="e">
        <f t="shared" ref="G135:L135" si="36">G134+G124</f>
        <v>#REF!</v>
      </c>
      <c r="H135" s="380" t="e">
        <f t="shared" si="36"/>
        <v>#REF!</v>
      </c>
      <c r="I135" s="380" t="e">
        <f t="shared" si="36"/>
        <v>#REF!</v>
      </c>
      <c r="J135" s="380" t="e">
        <f t="shared" si="36"/>
        <v>#REF!</v>
      </c>
      <c r="K135" s="380" t="e">
        <f t="shared" si="36"/>
        <v>#REF!</v>
      </c>
      <c r="L135" s="380" t="e">
        <f t="shared" si="36"/>
        <v>#REF!</v>
      </c>
      <c r="M135" s="273"/>
      <c r="N135" s="193"/>
      <c r="O135" s="193" t="e">
        <f t="shared" si="34"/>
        <v>#REF!</v>
      </c>
    </row>
    <row r="136" spans="1:19" ht="15.75" thickBot="1">
      <c r="A136" s="337"/>
      <c r="B136" s="338"/>
      <c r="C136" s="225"/>
      <c r="D136" s="149"/>
      <c r="E136" s="149"/>
      <c r="F136" s="338"/>
      <c r="G136" s="149"/>
      <c r="H136" s="149"/>
      <c r="I136" s="149"/>
      <c r="J136" s="149"/>
      <c r="K136" s="149"/>
      <c r="L136" s="149"/>
      <c r="M136" s="200"/>
      <c r="N136" s="193"/>
      <c r="O136" s="193" t="e">
        <f t="shared" si="34"/>
        <v>#REF!</v>
      </c>
    </row>
    <row r="137" spans="1:19" ht="19.5" thickBot="1">
      <c r="A137" s="1697" t="e">
        <f>VLOOKUP(#REF!,#REF!,2,FALSE)</f>
        <v>#REF!</v>
      </c>
      <c r="B137" s="1698"/>
      <c r="C137" s="1699"/>
      <c r="D137" s="270"/>
      <c r="E137" s="335"/>
      <c r="F137" s="336"/>
      <c r="G137" s="322" t="e">
        <f t="shared" ref="G137:L137" si="37">G154</f>
        <v>#REF!</v>
      </c>
      <c r="H137" s="322" t="e">
        <f t="shared" si="37"/>
        <v>#REF!</v>
      </c>
      <c r="I137" s="322" t="e">
        <f t="shared" si="37"/>
        <v>#REF!</v>
      </c>
      <c r="J137" s="322" t="e">
        <f t="shared" si="37"/>
        <v>#REF!</v>
      </c>
      <c r="K137" s="322" t="e">
        <f t="shared" si="37"/>
        <v>#REF!</v>
      </c>
      <c r="L137" s="322" t="e">
        <f t="shared" si="37"/>
        <v>#REF!</v>
      </c>
      <c r="M137" s="273"/>
      <c r="N137" s="193"/>
      <c r="O137" s="193"/>
    </row>
    <row r="138" spans="1:19" ht="18.75">
      <c r="A138" s="1860" t="e">
        <f>VLOOKUP(#REF!,#REF!,2,FALSE)</f>
        <v>#REF!</v>
      </c>
      <c r="B138" s="1861"/>
      <c r="C138" s="1861"/>
      <c r="D138" s="29"/>
      <c r="E138" s="166"/>
      <c r="F138" s="333"/>
      <c r="G138" s="198"/>
      <c r="H138" s="198"/>
      <c r="I138" s="198"/>
      <c r="J138" s="198"/>
      <c r="K138" s="198"/>
      <c r="L138" s="198"/>
      <c r="M138" s="195"/>
      <c r="N138" s="193"/>
      <c r="O138" s="193" t="e">
        <f t="shared" si="34"/>
        <v>#REF!</v>
      </c>
    </row>
    <row r="139" spans="1:19" ht="27">
      <c r="A139" s="251" t="e">
        <f>#REF!</f>
        <v>#REF!</v>
      </c>
      <c r="B139" s="12" t="e">
        <f>#REF!</f>
        <v>#REF!</v>
      </c>
      <c r="C139" s="281" t="s">
        <v>357</v>
      </c>
      <c r="D139" s="29" t="e">
        <f>VLOOKUP(#REF!,#REF!,2,FALSE)</f>
        <v>#REF!</v>
      </c>
      <c r="E139" s="15" t="e">
        <f>#REF!</f>
        <v>#REF!</v>
      </c>
      <c r="F139" s="74" t="e">
        <f>VLOOKUP(#REF!,#REF!,2,FALSE)</f>
        <v>#REF!</v>
      </c>
      <c r="G139" s="15" t="e">
        <f>#REF!</f>
        <v>#REF!</v>
      </c>
      <c r="H139" s="15" t="e">
        <f>#REF!</f>
        <v>#REF!</v>
      </c>
      <c r="I139" s="15" t="e">
        <f>#REF!</f>
        <v>#REF!</v>
      </c>
      <c r="J139" s="15" t="e">
        <f>#REF!</f>
        <v>#REF!</v>
      </c>
      <c r="K139" s="15" t="e">
        <f>#REF!</f>
        <v>#REF!</v>
      </c>
      <c r="L139" s="15" t="e">
        <f>#REF!</f>
        <v>#REF!</v>
      </c>
      <c r="M139" s="228" t="e">
        <f>VLOOKUP(#REF!,#REF!,2,FALSE)</f>
        <v>#REF!</v>
      </c>
      <c r="N139" s="228" t="e">
        <f>VLOOKUP(#REF!,#REF!,2,FALSE)</f>
        <v>#REF!</v>
      </c>
      <c r="O139" s="193" t="e">
        <f t="shared" si="34"/>
        <v>#REF!</v>
      </c>
      <c r="P139" s="5">
        <v>1</v>
      </c>
      <c r="Q139" s="5">
        <v>0</v>
      </c>
    </row>
    <row r="140" spans="1:19" ht="40.5">
      <c r="A140" s="251" t="e">
        <f>#REF!</f>
        <v>#REF!</v>
      </c>
      <c r="B140" s="12" t="e">
        <f>#REF!</f>
        <v>#REF!</v>
      </c>
      <c r="C140" s="412" t="s">
        <v>358</v>
      </c>
      <c r="D140" s="29" t="e">
        <f>VLOOKUP(#REF!,#REF!,2,FALSE)</f>
        <v>#REF!</v>
      </c>
      <c r="E140" s="15" t="e">
        <f>#REF!</f>
        <v>#REF!</v>
      </c>
      <c r="F140" s="74" t="e">
        <f>VLOOKUP(#REF!,#REF!,2,FALSE)</f>
        <v>#REF!</v>
      </c>
      <c r="G140" s="15" t="e">
        <f>#REF!</f>
        <v>#REF!</v>
      </c>
      <c r="H140" s="15" t="e">
        <f>#REF!</f>
        <v>#REF!</v>
      </c>
      <c r="I140" s="15" t="e">
        <f>#REF!</f>
        <v>#REF!</v>
      </c>
      <c r="J140" s="15" t="e">
        <f>#REF!</f>
        <v>#REF!</v>
      </c>
      <c r="K140" s="15" t="e">
        <f>#REF!</f>
        <v>#REF!</v>
      </c>
      <c r="L140" s="15" t="e">
        <f>#REF!</f>
        <v>#REF!</v>
      </c>
      <c r="M140" s="228" t="e">
        <f>VLOOKUP(#REF!,#REF!,2,FALSE)</f>
        <v>#REF!</v>
      </c>
      <c r="N140" s="228" t="e">
        <f>VLOOKUP(#REF!,#REF!,2,FALSE)</f>
        <v>#REF!</v>
      </c>
      <c r="O140" s="193" t="e">
        <f t="shared" si="34"/>
        <v>#REF!</v>
      </c>
      <c r="P140" s="5">
        <v>1</v>
      </c>
      <c r="Q140" s="5">
        <v>0</v>
      </c>
      <c r="S140" s="535" t="e">
        <f>L140+K140+J140+I140+H140</f>
        <v>#REF!</v>
      </c>
    </row>
    <row r="141" spans="1:19" s="534" customFormat="1" ht="54">
      <c r="A141" s="529" t="e">
        <f>#REF!</f>
        <v>#REF!</v>
      </c>
      <c r="B141" s="566" t="e">
        <f>#REF!</f>
        <v>#REF!</v>
      </c>
      <c r="C141" s="571" t="s">
        <v>359</v>
      </c>
      <c r="D141" s="569" t="e">
        <f>VLOOKUP(#REF!,#REF!,2,FALSE)</f>
        <v>#REF!</v>
      </c>
      <c r="E141" s="532" t="e">
        <f>#REF!</f>
        <v>#REF!</v>
      </c>
      <c r="F141" s="547" t="e">
        <f>VLOOKUP(#REF!,#REF!,2,FALSE)</f>
        <v>#REF!</v>
      </c>
      <c r="G141" s="532" t="e">
        <f>#REF!</f>
        <v>#REF!</v>
      </c>
      <c r="H141" s="532" t="e">
        <f>#REF!</f>
        <v>#REF!</v>
      </c>
      <c r="I141" s="532" t="e">
        <f>#REF!</f>
        <v>#REF!</v>
      </c>
      <c r="J141" s="532" t="e">
        <f>#REF!</f>
        <v>#REF!</v>
      </c>
      <c r="K141" s="532" t="e">
        <f>#REF!</f>
        <v>#REF!</v>
      </c>
      <c r="L141" s="532" t="e">
        <f>#REF!</f>
        <v>#REF!</v>
      </c>
      <c r="M141" s="570" t="e">
        <f>VLOOKUP(#REF!,#REF!,2,FALSE)</f>
        <v>#REF!</v>
      </c>
      <c r="N141" s="570" t="e">
        <f>VLOOKUP(#REF!,#REF!,2,FALSE)</f>
        <v>#REF!</v>
      </c>
      <c r="O141" s="533" t="e">
        <f t="shared" si="34"/>
        <v>#REF!</v>
      </c>
      <c r="P141" s="534">
        <v>1</v>
      </c>
      <c r="Q141" s="534">
        <v>0</v>
      </c>
      <c r="S141" s="535" t="e">
        <f>L141+K141+J141+I141+H141</f>
        <v>#REF!</v>
      </c>
    </row>
    <row r="142" spans="1:19" ht="27">
      <c r="A142" s="251" t="e">
        <f>#REF!</f>
        <v>#REF!</v>
      </c>
      <c r="B142" s="227" t="e">
        <f>#REF!</f>
        <v>#REF!</v>
      </c>
      <c r="C142" s="281" t="s">
        <v>360</v>
      </c>
      <c r="D142" s="29" t="e">
        <f>VLOOKUP(#REF!,#REF!,2,FALSE)</f>
        <v>#REF!</v>
      </c>
      <c r="E142" s="15" t="e">
        <f>#REF!</f>
        <v>#REF!</v>
      </c>
      <c r="F142" s="74" t="e">
        <f>VLOOKUP(#REF!,#REF!,2,FALSE)</f>
        <v>#REF!</v>
      </c>
      <c r="G142" s="15" t="e">
        <f>#REF!</f>
        <v>#REF!</v>
      </c>
      <c r="H142" s="15" t="e">
        <f>#REF!</f>
        <v>#REF!</v>
      </c>
      <c r="I142" s="15" t="e">
        <f>#REF!</f>
        <v>#REF!</v>
      </c>
      <c r="J142" s="15" t="e">
        <f>#REF!</f>
        <v>#REF!</v>
      </c>
      <c r="K142" s="15" t="e">
        <f>#REF!</f>
        <v>#REF!</v>
      </c>
      <c r="L142" s="15" t="e">
        <f>#REF!</f>
        <v>#REF!</v>
      </c>
      <c r="M142" s="228" t="e">
        <f>VLOOKUP(#REF!,#REF!,2,FALSE)</f>
        <v>#REF!</v>
      </c>
      <c r="N142" s="228" t="e">
        <f>VLOOKUP(#REF!,#REF!,2,FALSE)</f>
        <v>#REF!</v>
      </c>
      <c r="O142" s="193" t="e">
        <f t="shared" si="34"/>
        <v>#REF!</v>
      </c>
      <c r="P142" s="5">
        <v>1</v>
      </c>
      <c r="Q142" s="5">
        <v>0</v>
      </c>
    </row>
    <row r="143" spans="1:19" ht="42.75">
      <c r="A143" s="251" t="e">
        <f>#REF!</f>
        <v>#REF!</v>
      </c>
      <c r="B143" s="227" t="e">
        <f>#REF!</f>
        <v>#REF!</v>
      </c>
      <c r="C143" s="586" t="s">
        <v>361</v>
      </c>
      <c r="D143" s="29" t="e">
        <f>VLOOKUP(#REF!,#REF!,2,FALSE)</f>
        <v>#REF!</v>
      </c>
      <c r="E143" s="15" t="e">
        <f>#REF!</f>
        <v>#REF!</v>
      </c>
      <c r="F143" s="74" t="e">
        <f>VLOOKUP(#REF!,#REF!,2,FALSE)</f>
        <v>#REF!</v>
      </c>
      <c r="G143" s="15" t="e">
        <f>#REF!</f>
        <v>#REF!</v>
      </c>
      <c r="H143" s="15" t="e">
        <f>#REF!</f>
        <v>#REF!</v>
      </c>
      <c r="I143" s="15" t="e">
        <f>#REF!</f>
        <v>#REF!</v>
      </c>
      <c r="J143" s="15" t="e">
        <f>#REF!</f>
        <v>#REF!</v>
      </c>
      <c r="K143" s="15" t="e">
        <f>#REF!</f>
        <v>#REF!</v>
      </c>
      <c r="L143" s="15" t="e">
        <f>#REF!</f>
        <v>#REF!</v>
      </c>
      <c r="M143" s="228" t="e">
        <f>VLOOKUP(#REF!,#REF!,2,FALSE)</f>
        <v>#REF!</v>
      </c>
      <c r="N143" s="228" t="e">
        <f>VLOOKUP(#REF!,#REF!,2,FALSE)</f>
        <v>#REF!</v>
      </c>
      <c r="O143" s="193" t="e">
        <f t="shared" si="34"/>
        <v>#REF!</v>
      </c>
      <c r="P143" s="5">
        <v>1</v>
      </c>
      <c r="Q143" s="5">
        <v>0</v>
      </c>
    </row>
    <row r="144" spans="1:19" ht="60">
      <c r="A144" s="251" t="e">
        <f>#REF!</f>
        <v>#REF!</v>
      </c>
      <c r="B144" s="227" t="e">
        <f>#REF!</f>
        <v>#REF!</v>
      </c>
      <c r="C144" s="277" t="s">
        <v>362</v>
      </c>
      <c r="D144" s="29" t="e">
        <f>VLOOKUP(#REF!,#REF!,2,FALSE)</f>
        <v>#REF!</v>
      </c>
      <c r="E144" s="15" t="e">
        <f>#REF!</f>
        <v>#REF!</v>
      </c>
      <c r="F144" s="74" t="e">
        <f>VLOOKUP(#REF!,#REF!,2,FALSE)</f>
        <v>#REF!</v>
      </c>
      <c r="G144" s="15" t="e">
        <f>#REF!</f>
        <v>#REF!</v>
      </c>
      <c r="H144" s="15" t="e">
        <f>#REF!</f>
        <v>#REF!</v>
      </c>
      <c r="I144" s="15" t="e">
        <f>#REF!</f>
        <v>#REF!</v>
      </c>
      <c r="J144" s="15" t="e">
        <f>#REF!</f>
        <v>#REF!</v>
      </c>
      <c r="K144" s="15" t="e">
        <f>#REF!</f>
        <v>#REF!</v>
      </c>
      <c r="L144" s="15" t="e">
        <f>#REF!</f>
        <v>#REF!</v>
      </c>
      <c r="M144" s="228" t="e">
        <f>VLOOKUP(#REF!,#REF!,2,FALSE)</f>
        <v>#REF!</v>
      </c>
      <c r="N144" s="228" t="e">
        <f>VLOOKUP(#REF!,#REF!,2,FALSE)</f>
        <v>#REF!</v>
      </c>
      <c r="O144" s="193" t="e">
        <f t="shared" si="34"/>
        <v>#REF!</v>
      </c>
      <c r="P144" s="5">
        <v>1</v>
      </c>
      <c r="Q144" s="5">
        <v>0</v>
      </c>
    </row>
    <row r="145" spans="1:17">
      <c r="A145" s="307"/>
      <c r="B145" s="415"/>
      <c r="C145" s="366"/>
      <c r="D145" s="14"/>
      <c r="E145" s="89"/>
      <c r="F145" s="74"/>
      <c r="G145" s="141"/>
      <c r="H145" s="63"/>
      <c r="I145" s="21"/>
      <c r="J145" s="100"/>
      <c r="K145" s="66"/>
      <c r="L145" s="63"/>
      <c r="M145" s="193"/>
      <c r="N145" s="193"/>
      <c r="O145" s="193" t="e">
        <f t="shared" si="34"/>
        <v>#REF!</v>
      </c>
    </row>
    <row r="146" spans="1:17">
      <c r="A146" s="1860" t="e">
        <f>VLOOKUP(#REF!,#REF!,2,FALSE)</f>
        <v>#REF!</v>
      </c>
      <c r="B146" s="1861"/>
      <c r="C146" s="1861"/>
      <c r="D146" s="20"/>
      <c r="E146" s="89"/>
      <c r="F146" s="79"/>
      <c r="G146" s="89" t="e">
        <f t="shared" ref="G146:L146" si="38">SUM(G139:G145)</f>
        <v>#REF!</v>
      </c>
      <c r="H146" s="89" t="e">
        <f t="shared" si="38"/>
        <v>#REF!</v>
      </c>
      <c r="I146" s="89" t="e">
        <f t="shared" si="38"/>
        <v>#REF!</v>
      </c>
      <c r="J146" s="89" t="e">
        <f t="shared" si="38"/>
        <v>#REF!</v>
      </c>
      <c r="K146" s="89" t="e">
        <f t="shared" si="38"/>
        <v>#REF!</v>
      </c>
      <c r="L146" s="89" t="e">
        <f t="shared" si="38"/>
        <v>#REF!</v>
      </c>
      <c r="M146" s="193"/>
      <c r="N146" s="193"/>
      <c r="O146" s="193" t="e">
        <f t="shared" si="34"/>
        <v>#REF!</v>
      </c>
    </row>
    <row r="147" spans="1:17">
      <c r="A147" s="1860" t="e">
        <f>VLOOKUP(#REF!,#REF!,2,FALSE)</f>
        <v>#REF!</v>
      </c>
      <c r="B147" s="1861"/>
      <c r="C147" s="1861"/>
      <c r="D147" s="20"/>
      <c r="E147" s="89"/>
      <c r="F147" s="79"/>
      <c r="G147" s="89"/>
      <c r="H147" s="63"/>
      <c r="I147" s="21"/>
      <c r="J147" s="100"/>
      <c r="K147" s="66"/>
      <c r="L147" s="63"/>
      <c r="M147" s="193"/>
      <c r="N147" s="193"/>
      <c r="O147" s="193" t="e">
        <f t="shared" si="34"/>
        <v>#REF!</v>
      </c>
    </row>
    <row r="148" spans="1:17" ht="40.5">
      <c r="A148" s="251" t="e">
        <f>#REF!</f>
        <v>#REF!</v>
      </c>
      <c r="B148" s="277" t="s">
        <v>349</v>
      </c>
      <c r="C148" s="412" t="s">
        <v>363</v>
      </c>
      <c r="D148" s="29" t="e">
        <f>VLOOKUP(#REF!,#REF!,2,FALSE)</f>
        <v>#REF!</v>
      </c>
      <c r="E148" s="15" t="e">
        <f>#REF!</f>
        <v>#REF!</v>
      </c>
      <c r="F148" s="74" t="e">
        <f>VLOOKUP(#REF!,#REF!,2,FALSE)</f>
        <v>#REF!</v>
      </c>
      <c r="G148" s="15" t="e">
        <f>#REF!</f>
        <v>#REF!</v>
      </c>
      <c r="H148" s="15" t="e">
        <f>#REF!</f>
        <v>#REF!</v>
      </c>
      <c r="I148" s="15" t="e">
        <f>#REF!</f>
        <v>#REF!</v>
      </c>
      <c r="J148" s="15" t="e">
        <f>#REF!</f>
        <v>#REF!</v>
      </c>
      <c r="K148" s="15" t="e">
        <f>#REF!</f>
        <v>#REF!</v>
      </c>
      <c r="L148" s="15" t="e">
        <f>#REF!</f>
        <v>#REF!</v>
      </c>
      <c r="M148" s="228" t="e">
        <f>VLOOKUP(#REF!,#REF!,2,FALSE)</f>
        <v>#REF!</v>
      </c>
      <c r="N148" s="228" t="e">
        <f>VLOOKUP(#REF!,#REF!,2,FALSE)</f>
        <v>#REF!</v>
      </c>
      <c r="O148" s="193" t="e">
        <f t="shared" si="34"/>
        <v>#REF!</v>
      </c>
      <c r="P148" s="5">
        <v>0</v>
      </c>
      <c r="Q148" s="5">
        <v>1</v>
      </c>
    </row>
    <row r="149" spans="1:17" ht="40.5">
      <c r="A149" s="251" t="e">
        <f>#REF!</f>
        <v>#REF!</v>
      </c>
      <c r="B149" s="227"/>
      <c r="C149" s="412" t="s">
        <v>364</v>
      </c>
      <c r="D149" s="29" t="e">
        <f>VLOOKUP(#REF!,#REF!,2,FALSE)</f>
        <v>#REF!</v>
      </c>
      <c r="E149" s="15" t="e">
        <f>#REF!</f>
        <v>#REF!</v>
      </c>
      <c r="F149" s="74" t="e">
        <f>VLOOKUP(#REF!,#REF!,2,FALSE)</f>
        <v>#REF!</v>
      </c>
      <c r="G149" s="15" t="e">
        <f>#REF!</f>
        <v>#REF!</v>
      </c>
      <c r="H149" s="15" t="e">
        <f>#REF!</f>
        <v>#REF!</v>
      </c>
      <c r="I149" s="15" t="e">
        <f>#REF!</f>
        <v>#REF!</v>
      </c>
      <c r="J149" s="15" t="e">
        <f>#REF!</f>
        <v>#REF!</v>
      </c>
      <c r="K149" s="15" t="e">
        <f>#REF!</f>
        <v>#REF!</v>
      </c>
      <c r="L149" s="15" t="e">
        <f>#REF!</f>
        <v>#REF!</v>
      </c>
      <c r="M149" s="228" t="e">
        <f>VLOOKUP(#REF!,#REF!,2,FALSE)</f>
        <v>#REF!</v>
      </c>
      <c r="N149" s="228" t="e">
        <f>VLOOKUP(#REF!,#REF!,2,FALSE)</f>
        <v>#REF!</v>
      </c>
      <c r="O149" s="193" t="e">
        <f t="shared" si="34"/>
        <v>#REF!</v>
      </c>
      <c r="P149" s="5">
        <v>0</v>
      </c>
      <c r="Q149" s="5">
        <v>1</v>
      </c>
    </row>
    <row r="150" spans="1:17" ht="40.5">
      <c r="A150" s="251" t="e">
        <f>#REF!</f>
        <v>#REF!</v>
      </c>
      <c r="B150" s="227"/>
      <c r="C150" s="412" t="s">
        <v>365</v>
      </c>
      <c r="D150" s="29" t="e">
        <f>VLOOKUP(#REF!,#REF!,2,FALSE)</f>
        <v>#REF!</v>
      </c>
      <c r="E150" s="15" t="e">
        <f>#REF!</f>
        <v>#REF!</v>
      </c>
      <c r="F150" s="74" t="e">
        <f>VLOOKUP(#REF!,#REF!,2,FALSE)</f>
        <v>#REF!</v>
      </c>
      <c r="G150" s="15" t="e">
        <f>#REF!</f>
        <v>#REF!</v>
      </c>
      <c r="H150" s="15" t="e">
        <f>#REF!</f>
        <v>#REF!</v>
      </c>
      <c r="I150" s="15" t="e">
        <f>#REF!</f>
        <v>#REF!</v>
      </c>
      <c r="J150" s="15" t="e">
        <f>#REF!</f>
        <v>#REF!</v>
      </c>
      <c r="K150" s="15" t="e">
        <f>#REF!</f>
        <v>#REF!</v>
      </c>
      <c r="L150" s="15" t="e">
        <f>#REF!</f>
        <v>#REF!</v>
      </c>
      <c r="M150" s="228" t="e">
        <f>VLOOKUP(#REF!,#REF!,2,FALSE)</f>
        <v>#REF!</v>
      </c>
      <c r="N150" s="228" t="e">
        <f>VLOOKUP(#REF!,#REF!,2,FALSE)</f>
        <v>#REF!</v>
      </c>
      <c r="O150" s="193" t="e">
        <f t="shared" si="34"/>
        <v>#REF!</v>
      </c>
      <c r="P150" s="5">
        <v>0</v>
      </c>
      <c r="Q150" s="5">
        <v>1</v>
      </c>
    </row>
    <row r="151" spans="1:17" ht="27">
      <c r="A151" s="305"/>
      <c r="B151" s="227"/>
      <c r="C151" s="412" t="s">
        <v>426</v>
      </c>
      <c r="D151" s="29" t="e">
        <f>VLOOKUP(#REF!,#REF!,2,FALSE)</f>
        <v>#REF!</v>
      </c>
      <c r="E151" s="15" t="e">
        <f>#REF!</f>
        <v>#REF!</v>
      </c>
      <c r="F151" s="74" t="e">
        <f>VLOOKUP(#REF!,#REF!,2,FALSE)</f>
        <v>#REF!</v>
      </c>
      <c r="G151" s="15" t="e">
        <f>#REF!</f>
        <v>#REF!</v>
      </c>
      <c r="H151" s="15" t="e">
        <f>#REF!</f>
        <v>#REF!</v>
      </c>
      <c r="I151" s="15" t="e">
        <f>#REF!</f>
        <v>#REF!</v>
      </c>
      <c r="J151" s="15" t="e">
        <f>#REF!</f>
        <v>#REF!</v>
      </c>
      <c r="K151" s="15" t="e">
        <f>#REF!</f>
        <v>#REF!</v>
      </c>
      <c r="L151" s="15" t="e">
        <f>#REF!</f>
        <v>#REF!</v>
      </c>
      <c r="M151" s="228" t="e">
        <f>VLOOKUP(#REF!,#REF!,2,FALSE)</f>
        <v>#REF!</v>
      </c>
      <c r="N151" s="228" t="e">
        <f>VLOOKUP(#REF!,#REF!,2,FALSE)</f>
        <v>#REF!</v>
      </c>
      <c r="O151" s="193" t="e">
        <f>IF(B151=$B$18,1,0)</f>
        <v>#REF!</v>
      </c>
      <c r="P151" s="5">
        <v>0</v>
      </c>
      <c r="Q151" s="5">
        <v>1</v>
      </c>
    </row>
    <row r="152" spans="1:17">
      <c r="A152" s="307"/>
      <c r="B152" s="148"/>
      <c r="C152" s="413"/>
      <c r="D152" s="29"/>
      <c r="E152" s="104"/>
      <c r="F152" s="74"/>
      <c r="G152" s="141"/>
      <c r="H152" s="171"/>
      <c r="I152" s="104"/>
      <c r="J152" s="104"/>
      <c r="K152" s="171"/>
      <c r="L152" s="171"/>
      <c r="M152" s="194"/>
      <c r="N152" s="193"/>
      <c r="O152" s="193" t="e">
        <f t="shared" si="34"/>
        <v>#REF!</v>
      </c>
    </row>
    <row r="153" spans="1:17" ht="15.75" thickBot="1">
      <c r="A153" s="1860" t="e">
        <f>VLOOKUP(#REF!,#REF!,2,FALSE)</f>
        <v>#REF!</v>
      </c>
      <c r="B153" s="1861"/>
      <c r="C153" s="1861"/>
      <c r="D153" s="147"/>
      <c r="E153" s="289"/>
      <c r="F153" s="184"/>
      <c r="G153" s="290" t="e">
        <f t="shared" ref="G153:L153" si="39">SUM(G148:G152)</f>
        <v>#REF!</v>
      </c>
      <c r="H153" s="290" t="e">
        <f t="shared" si="39"/>
        <v>#REF!</v>
      </c>
      <c r="I153" s="290" t="e">
        <f t="shared" si="39"/>
        <v>#REF!</v>
      </c>
      <c r="J153" s="290" t="e">
        <f t="shared" si="39"/>
        <v>#REF!</v>
      </c>
      <c r="K153" s="290" t="e">
        <f t="shared" si="39"/>
        <v>#REF!</v>
      </c>
      <c r="L153" s="290" t="e">
        <f t="shared" si="39"/>
        <v>#REF!</v>
      </c>
      <c r="M153" s="424"/>
      <c r="N153" s="193"/>
      <c r="O153" s="193" t="e">
        <f t="shared" si="34"/>
        <v>#REF!</v>
      </c>
    </row>
    <row r="154" spans="1:17" ht="16.5" thickBot="1">
      <c r="A154" s="282"/>
      <c r="B154" s="383" t="e">
        <f>VLOOKUP(#REF!,#REF!,2,FALSE)</f>
        <v>#REF!</v>
      </c>
      <c r="C154" s="348" t="e">
        <f>A137</f>
        <v>#REF!</v>
      </c>
      <c r="D154" s="380"/>
      <c r="E154" s="380"/>
      <c r="F154" s="381"/>
      <c r="G154" s="380" t="e">
        <f t="shared" ref="G154:L154" si="40">G146+G153</f>
        <v>#REF!</v>
      </c>
      <c r="H154" s="380" t="e">
        <f t="shared" si="40"/>
        <v>#REF!</v>
      </c>
      <c r="I154" s="380" t="e">
        <f t="shared" si="40"/>
        <v>#REF!</v>
      </c>
      <c r="J154" s="380" t="e">
        <f t="shared" si="40"/>
        <v>#REF!</v>
      </c>
      <c r="K154" s="380" t="e">
        <f t="shared" si="40"/>
        <v>#REF!</v>
      </c>
      <c r="L154" s="380" t="e">
        <f t="shared" si="40"/>
        <v>#REF!</v>
      </c>
      <c r="M154" s="273"/>
      <c r="N154" s="193"/>
      <c r="O154" s="193" t="e">
        <f t="shared" si="34"/>
        <v>#REF!</v>
      </c>
    </row>
    <row r="155" spans="1:17" ht="15.75" thickBot="1">
      <c r="A155" s="305"/>
      <c r="B155" s="108"/>
      <c r="C155" s="39"/>
      <c r="D155" s="29"/>
      <c r="E155" s="109"/>
      <c r="F155" s="74"/>
      <c r="G155" s="30"/>
      <c r="H155" s="75"/>
      <c r="I155" s="30"/>
      <c r="J155" s="30"/>
      <c r="K155" s="75"/>
      <c r="L155" s="75"/>
      <c r="M155" s="200"/>
      <c r="N155" s="193"/>
      <c r="O155" s="193" t="e">
        <f t="shared" si="34"/>
        <v>#REF!</v>
      </c>
    </row>
    <row r="156" spans="1:17" ht="19.5" thickBot="1">
      <c r="A156" s="1697" t="e">
        <f>VLOOKUP(#REF!,#REF!,2,FALSE)</f>
        <v>#REF!</v>
      </c>
      <c r="B156" s="1698"/>
      <c r="C156" s="1698"/>
      <c r="D156" s="416"/>
      <c r="E156" s="335"/>
      <c r="F156" s="417"/>
      <c r="G156" s="418" t="e">
        <f t="shared" ref="G156:L156" si="41">G165</f>
        <v>#REF!</v>
      </c>
      <c r="H156" s="418" t="e">
        <f t="shared" si="41"/>
        <v>#REF!</v>
      </c>
      <c r="I156" s="418" t="e">
        <f t="shared" si="41"/>
        <v>#REF!</v>
      </c>
      <c r="J156" s="418" t="e">
        <f t="shared" si="41"/>
        <v>#REF!</v>
      </c>
      <c r="K156" s="418" t="e">
        <f t="shared" si="41"/>
        <v>#REF!</v>
      </c>
      <c r="L156" s="418" t="e">
        <f t="shared" si="41"/>
        <v>#REF!</v>
      </c>
      <c r="M156" s="273"/>
      <c r="N156" s="193"/>
      <c r="O156" s="193"/>
    </row>
    <row r="157" spans="1:17" ht="18.75">
      <c r="A157" s="1860" t="e">
        <f>VLOOKUP(#REF!,#REF!,2,FALSE)</f>
        <v>#REF!</v>
      </c>
      <c r="B157" s="1861"/>
      <c r="C157" s="1861"/>
      <c r="D157" s="29"/>
      <c r="E157" s="199"/>
      <c r="F157" s="74"/>
      <c r="G157" s="198"/>
      <c r="H157" s="198"/>
      <c r="I157" s="198"/>
      <c r="J157" s="198"/>
      <c r="K157" s="198"/>
      <c r="L157" s="198"/>
      <c r="M157" s="195"/>
      <c r="N157" s="193"/>
      <c r="O157" s="193" t="e">
        <f t="shared" si="34"/>
        <v>#REF!</v>
      </c>
    </row>
    <row r="158" spans="1:17" ht="42.75">
      <c r="A158" s="251" t="e">
        <f>#REF!</f>
        <v>#REF!</v>
      </c>
      <c r="B158" s="227" t="e">
        <f>#REF!</f>
        <v>#REF!</v>
      </c>
      <c r="C158" s="278" t="s">
        <v>366</v>
      </c>
      <c r="D158" s="29" t="e">
        <f>VLOOKUP(#REF!,#REF!,2,FALSE)</f>
        <v>#REF!</v>
      </c>
      <c r="E158" s="15" t="e">
        <f>#REF!</f>
        <v>#REF!</v>
      </c>
      <c r="F158" s="74" t="e">
        <f>VLOOKUP(#REF!,#REF!,2,FALSE)</f>
        <v>#REF!</v>
      </c>
      <c r="G158" s="15" t="e">
        <f>#REF!</f>
        <v>#REF!</v>
      </c>
      <c r="H158" s="15" t="e">
        <f>#REF!</f>
        <v>#REF!</v>
      </c>
      <c r="I158" s="15" t="e">
        <f>#REF!</f>
        <v>#REF!</v>
      </c>
      <c r="J158" s="15" t="e">
        <f>#REF!</f>
        <v>#REF!</v>
      </c>
      <c r="K158" s="15" t="e">
        <f>#REF!</f>
        <v>#REF!</v>
      </c>
      <c r="L158" s="15" t="e">
        <f>#REF!</f>
        <v>#REF!</v>
      </c>
      <c r="M158" s="228" t="e">
        <f>VLOOKUP(#REF!,#REF!,2,FALSE)</f>
        <v>#REF!</v>
      </c>
      <c r="N158" s="228" t="e">
        <f>VLOOKUP(#REF!,#REF!,2,FALSE)</f>
        <v>#REF!</v>
      </c>
      <c r="O158" s="193" t="e">
        <f t="shared" si="34"/>
        <v>#REF!</v>
      </c>
      <c r="P158" s="5">
        <v>1</v>
      </c>
      <c r="Q158" s="5">
        <v>0</v>
      </c>
    </row>
    <row r="159" spans="1:17">
      <c r="A159" s="423"/>
      <c r="B159" s="29"/>
      <c r="C159" s="29"/>
      <c r="D159" s="14"/>
      <c r="E159" s="14"/>
      <c r="F159" s="14"/>
      <c r="G159" s="14"/>
      <c r="H159" s="14"/>
      <c r="I159" s="14"/>
      <c r="J159" s="14"/>
      <c r="K159" s="14"/>
      <c r="L159" s="14"/>
      <c r="M159" s="193"/>
      <c r="N159" s="193"/>
      <c r="O159" s="193" t="e">
        <f t="shared" si="34"/>
        <v>#REF!</v>
      </c>
    </row>
    <row r="160" spans="1:17">
      <c r="A160" s="1860" t="e">
        <f>VLOOKUP(#REF!,#REF!,2,FALSE)</f>
        <v>#REF!</v>
      </c>
      <c r="B160" s="1861"/>
      <c r="C160" s="1861"/>
      <c r="D160" s="20"/>
      <c r="E160" s="15"/>
      <c r="F160" s="34"/>
      <c r="G160" s="21" t="e">
        <f t="shared" ref="G160:L160" si="42">SUM(G158:G159)</f>
        <v>#REF!</v>
      </c>
      <c r="H160" s="21" t="e">
        <f t="shared" si="42"/>
        <v>#REF!</v>
      </c>
      <c r="I160" s="21" t="e">
        <f t="shared" si="42"/>
        <v>#REF!</v>
      </c>
      <c r="J160" s="21" t="e">
        <f t="shared" si="42"/>
        <v>#REF!</v>
      </c>
      <c r="K160" s="21" t="e">
        <f t="shared" si="42"/>
        <v>#REF!</v>
      </c>
      <c r="L160" s="21" t="e">
        <f t="shared" si="42"/>
        <v>#REF!</v>
      </c>
      <c r="M160" s="193"/>
      <c r="N160" s="193"/>
      <c r="O160" s="193" t="e">
        <f t="shared" si="34"/>
        <v>#REF!</v>
      </c>
    </row>
    <row r="161" spans="1:19">
      <c r="A161" s="1860" t="e">
        <f>VLOOKUP(#REF!,#REF!,2,FALSE)</f>
        <v>#REF!</v>
      </c>
      <c r="B161" s="1861"/>
      <c r="C161" s="1861"/>
      <c r="D161" s="20"/>
      <c r="E161" s="15"/>
      <c r="F161" s="34"/>
      <c r="G161" s="21"/>
      <c r="H161" s="15"/>
      <c r="I161" s="15"/>
      <c r="J161" s="15"/>
      <c r="K161" s="15"/>
      <c r="L161" s="15"/>
      <c r="M161" s="193"/>
      <c r="N161" s="193"/>
      <c r="O161" s="193" t="e">
        <f t="shared" si="34"/>
        <v>#REF!</v>
      </c>
    </row>
    <row r="162" spans="1:19" ht="15.75">
      <c r="A162" s="249"/>
      <c r="B162" s="33"/>
      <c r="C162" s="33"/>
      <c r="D162" s="29" t="e">
        <f>VLOOKUP(#REF!,#REF!,2,FALSE)</f>
        <v>#REF!</v>
      </c>
      <c r="E162" s="15"/>
      <c r="F162" s="74" t="e">
        <f>VLOOKUP(#REF!,#REF!,2,FALSE)</f>
        <v>#REF!</v>
      </c>
      <c r="G162" s="21"/>
      <c r="H162" s="15"/>
      <c r="I162" s="15"/>
      <c r="J162" s="15"/>
      <c r="K162" s="15"/>
      <c r="L162" s="15"/>
      <c r="M162" s="228" t="e">
        <f>VLOOKUP(#REF!,#REF!,2,FALSE)</f>
        <v>#REF!</v>
      </c>
      <c r="N162" s="193"/>
      <c r="O162" s="193" t="e">
        <f t="shared" si="34"/>
        <v>#REF!</v>
      </c>
    </row>
    <row r="163" spans="1:19">
      <c r="A163" s="304"/>
      <c r="B163" s="160"/>
      <c r="C163" s="367"/>
      <c r="D163" s="29"/>
      <c r="E163" s="30"/>
      <c r="F163" s="27"/>
      <c r="G163" s="37"/>
      <c r="H163" s="30"/>
      <c r="I163" s="30"/>
      <c r="J163" s="30"/>
      <c r="K163" s="30"/>
      <c r="L163" s="30"/>
      <c r="M163" s="193"/>
      <c r="N163" s="193"/>
      <c r="O163" s="193" t="e">
        <f t="shared" si="34"/>
        <v>#REF!</v>
      </c>
    </row>
    <row r="164" spans="1:19" ht="15.75" thickBot="1">
      <c r="A164" s="1839" t="e">
        <f>VLOOKUP(#REF!,#REF!,2,FALSE)</f>
        <v>#REF!</v>
      </c>
      <c r="B164" s="1646"/>
      <c r="C164" s="1646"/>
      <c r="D164" s="35"/>
      <c r="E164" s="30"/>
      <c r="F164" s="36"/>
      <c r="G164" s="37">
        <f t="shared" ref="G164:L164" si="43">SUM(G162:G163)</f>
        <v>0</v>
      </c>
      <c r="H164" s="37">
        <f t="shared" si="43"/>
        <v>0</v>
      </c>
      <c r="I164" s="37">
        <f t="shared" si="43"/>
        <v>0</v>
      </c>
      <c r="J164" s="37">
        <f t="shared" si="43"/>
        <v>0</v>
      </c>
      <c r="K164" s="37">
        <f t="shared" si="43"/>
        <v>0</v>
      </c>
      <c r="L164" s="37">
        <f t="shared" si="43"/>
        <v>0</v>
      </c>
      <c r="M164" s="194"/>
      <c r="N164" s="193"/>
      <c r="O164" s="193" t="e">
        <f t="shared" si="34"/>
        <v>#REF!</v>
      </c>
    </row>
    <row r="165" spans="1:19" ht="16.5" thickBot="1">
      <c r="A165" s="282"/>
      <c r="B165" s="383" t="e">
        <f>VLOOKUP(#REF!,#REF!,2,FALSE)</f>
        <v>#REF!</v>
      </c>
      <c r="C165" s="419" t="e">
        <f>A156</f>
        <v>#REF!</v>
      </c>
      <c r="D165" s="348"/>
      <c r="E165" s="386"/>
      <c r="F165" s="384"/>
      <c r="G165" s="380" t="e">
        <f t="shared" ref="G165:L165" si="44">G160+G164</f>
        <v>#REF!</v>
      </c>
      <c r="H165" s="380" t="e">
        <f t="shared" si="44"/>
        <v>#REF!</v>
      </c>
      <c r="I165" s="380" t="e">
        <f t="shared" si="44"/>
        <v>#REF!</v>
      </c>
      <c r="J165" s="380" t="e">
        <f t="shared" si="44"/>
        <v>#REF!</v>
      </c>
      <c r="K165" s="380" t="e">
        <f t="shared" si="44"/>
        <v>#REF!</v>
      </c>
      <c r="L165" s="380" t="e">
        <f t="shared" si="44"/>
        <v>#REF!</v>
      </c>
      <c r="M165" s="273"/>
      <c r="N165" s="193"/>
      <c r="O165" s="193" t="e">
        <f t="shared" si="34"/>
        <v>#REF!</v>
      </c>
    </row>
    <row r="166" spans="1:19" ht="15.75" thickBot="1">
      <c r="A166" s="111"/>
      <c r="B166" s="108"/>
      <c r="C166" s="39"/>
      <c r="D166" s="40"/>
      <c r="E166" s="109"/>
      <c r="F166" s="74"/>
      <c r="G166" s="30"/>
      <c r="H166" s="75"/>
      <c r="I166" s="30"/>
      <c r="J166" s="30"/>
      <c r="K166" s="75"/>
      <c r="L166" s="75"/>
      <c r="M166" s="200"/>
      <c r="N166" s="193"/>
      <c r="O166" s="193" t="e">
        <f t="shared" si="34"/>
        <v>#REF!</v>
      </c>
    </row>
    <row r="167" spans="1:19" ht="19.5" thickBot="1">
      <c r="A167" s="1697" t="e">
        <f>VLOOKUP(#REF!,#REF!,2,FALSE)</f>
        <v>#REF!</v>
      </c>
      <c r="B167" s="1698"/>
      <c r="C167" s="1698"/>
      <c r="D167" s="416"/>
      <c r="E167" s="346"/>
      <c r="F167" s="847"/>
      <c r="G167" s="418" t="e">
        <f t="shared" ref="G167:L167" si="45">G176</f>
        <v>#REF!</v>
      </c>
      <c r="H167" s="418" t="e">
        <f t="shared" si="45"/>
        <v>#REF!</v>
      </c>
      <c r="I167" s="418" t="e">
        <f t="shared" si="45"/>
        <v>#REF!</v>
      </c>
      <c r="J167" s="418" t="e">
        <f t="shared" si="45"/>
        <v>#REF!</v>
      </c>
      <c r="K167" s="418" t="e">
        <f t="shared" si="45"/>
        <v>#REF!</v>
      </c>
      <c r="L167" s="418" t="e">
        <f t="shared" si="45"/>
        <v>#REF!</v>
      </c>
      <c r="M167" s="273"/>
      <c r="N167" s="193"/>
      <c r="O167" s="193"/>
    </row>
    <row r="168" spans="1:19" ht="18.75">
      <c r="A168" s="313"/>
      <c r="B168" s="1861" t="s">
        <v>264</v>
      </c>
      <c r="C168" s="1861"/>
      <c r="D168" s="29"/>
      <c r="E168" s="192"/>
      <c r="F168" s="197"/>
      <c r="G168" s="198"/>
      <c r="H168" s="198"/>
      <c r="I168" s="198"/>
      <c r="J168" s="198"/>
      <c r="K168" s="198"/>
      <c r="L168" s="198"/>
      <c r="M168" s="195"/>
      <c r="N168" s="193"/>
      <c r="O168" s="193" t="e">
        <f t="shared" si="34"/>
        <v>#REF!</v>
      </c>
    </row>
    <row r="169" spans="1:19" s="534" customFormat="1" ht="42.75">
      <c r="A169" s="529" t="e">
        <f>#REF!</f>
        <v>#REF!</v>
      </c>
      <c r="B169" s="566" t="e">
        <f>#REF!</f>
        <v>#REF!</v>
      </c>
      <c r="C169" s="568" t="s">
        <v>367</v>
      </c>
      <c r="D169" s="569" t="e">
        <f>VLOOKUP(#REF!,#REF!,2,FALSE)</f>
        <v>#REF!</v>
      </c>
      <c r="E169" s="532" t="e">
        <f>#REF!</f>
        <v>#REF!</v>
      </c>
      <c r="F169" s="547" t="e">
        <f>VLOOKUP(#REF!,#REF!,2,FALSE)</f>
        <v>#REF!</v>
      </c>
      <c r="G169" s="532" t="e">
        <f>#REF!</f>
        <v>#REF!</v>
      </c>
      <c r="H169" s="532" t="e">
        <f>#REF!</f>
        <v>#REF!</v>
      </c>
      <c r="I169" s="532" t="e">
        <f>#REF!</f>
        <v>#REF!</v>
      </c>
      <c r="J169" s="546" t="e">
        <f>#REF!</f>
        <v>#REF!</v>
      </c>
      <c r="K169" s="532" t="e">
        <f>#REF!</f>
        <v>#REF!</v>
      </c>
      <c r="L169" s="532" t="e">
        <f>#REF!</f>
        <v>#REF!</v>
      </c>
      <c r="M169" s="570" t="e">
        <f>VLOOKUP(#REF!,#REF!,2,FALSE)</f>
        <v>#REF!</v>
      </c>
      <c r="N169" s="570" t="e">
        <f>VLOOKUP(#REF!,#REF!,2,FALSE)</f>
        <v>#REF!</v>
      </c>
      <c r="O169" s="533" t="e">
        <f t="shared" si="34"/>
        <v>#REF!</v>
      </c>
      <c r="P169" s="534">
        <v>1</v>
      </c>
      <c r="Q169" s="534">
        <v>0</v>
      </c>
      <c r="S169" s="535" t="e">
        <f>J169+I169+H169</f>
        <v>#REF!</v>
      </c>
    </row>
    <row r="170" spans="1:19">
      <c r="A170" s="314"/>
      <c r="B170" s="174"/>
      <c r="C170" s="148"/>
      <c r="D170" s="4"/>
      <c r="E170" s="109"/>
      <c r="F170" s="74"/>
      <c r="G170" s="30"/>
      <c r="H170" s="75"/>
      <c r="I170" s="30"/>
      <c r="J170" s="30"/>
      <c r="K170" s="75"/>
      <c r="L170" s="75"/>
      <c r="M170" s="193"/>
      <c r="N170" s="193"/>
      <c r="O170" s="193" t="e">
        <f t="shared" si="34"/>
        <v>#REF!</v>
      </c>
    </row>
    <row r="171" spans="1:19">
      <c r="A171" s="1860" t="e">
        <f>VLOOKUP(#REF!,#REF!,2,FALSE)</f>
        <v>#REF!</v>
      </c>
      <c r="B171" s="1861"/>
      <c r="C171" s="1861"/>
      <c r="D171" s="20"/>
      <c r="E171" s="15"/>
      <c r="F171" s="34"/>
      <c r="G171" s="21" t="e">
        <f t="shared" ref="G171:L171" si="46">SUM(G169:G170)</f>
        <v>#REF!</v>
      </c>
      <c r="H171" s="21" t="e">
        <f t="shared" si="46"/>
        <v>#REF!</v>
      </c>
      <c r="I171" s="21" t="e">
        <f t="shared" si="46"/>
        <v>#REF!</v>
      </c>
      <c r="J171" s="21" t="e">
        <f t="shared" si="46"/>
        <v>#REF!</v>
      </c>
      <c r="K171" s="21" t="e">
        <f t="shared" si="46"/>
        <v>#REF!</v>
      </c>
      <c r="L171" s="21" t="e">
        <f t="shared" si="46"/>
        <v>#REF!</v>
      </c>
      <c r="M171" s="193"/>
      <c r="N171" s="193"/>
      <c r="O171" s="193" t="e">
        <f t="shared" si="34"/>
        <v>#REF!</v>
      </c>
    </row>
    <row r="172" spans="1:19">
      <c r="A172" s="1862" t="e">
        <f>VLOOKUP(#REF!,#REF!,2,FALSE)</f>
        <v>#REF!</v>
      </c>
      <c r="B172" s="1863"/>
      <c r="C172" s="1863"/>
      <c r="D172" s="20"/>
      <c r="E172" s="15"/>
      <c r="F172" s="34"/>
      <c r="G172" s="21"/>
      <c r="H172" s="15"/>
      <c r="I172" s="15"/>
      <c r="J172" s="15"/>
      <c r="K172" s="15"/>
      <c r="L172" s="15"/>
      <c r="M172" s="193"/>
      <c r="N172" s="193"/>
      <c r="O172" s="193" t="e">
        <f t="shared" si="34"/>
        <v>#REF!</v>
      </c>
    </row>
    <row r="173" spans="1:19" ht="15.75">
      <c r="A173" s="249"/>
      <c r="B173" s="33"/>
      <c r="C173" s="33"/>
      <c r="D173" s="29" t="e">
        <f>VLOOKUP(#REF!,#REF!,2,FALSE)</f>
        <v>#REF!</v>
      </c>
      <c r="E173" s="15"/>
      <c r="F173" s="74" t="e">
        <f>VLOOKUP(#REF!,#REF!,2,FALSE)</f>
        <v>#REF!</v>
      </c>
      <c r="G173" s="21"/>
      <c r="H173" s="15"/>
      <c r="I173" s="15"/>
      <c r="J173" s="15"/>
      <c r="K173" s="15"/>
      <c r="L173" s="15"/>
      <c r="M173" s="228" t="e">
        <f>VLOOKUP(#REF!,#REF!,2,FALSE)</f>
        <v>#REF!</v>
      </c>
      <c r="N173" s="193"/>
      <c r="O173" s="193" t="e">
        <f t="shared" si="34"/>
        <v>#REF!</v>
      </c>
    </row>
    <row r="174" spans="1:19">
      <c r="A174" s="304"/>
      <c r="B174" s="160"/>
      <c r="C174" s="367"/>
      <c r="D174" s="29"/>
      <c r="E174" s="30"/>
      <c r="F174" s="27"/>
      <c r="G174" s="37"/>
      <c r="H174" s="30"/>
      <c r="I174" s="30"/>
      <c r="J174" s="30"/>
      <c r="K174" s="30"/>
      <c r="L174" s="30"/>
      <c r="M174" s="193"/>
      <c r="N174" s="193"/>
      <c r="O174" s="193" t="e">
        <f t="shared" si="34"/>
        <v>#REF!</v>
      </c>
    </row>
    <row r="175" spans="1:19" ht="15.75" thickBot="1">
      <c r="A175" s="1839" t="e">
        <f>VLOOKUP(#REF!,#REF!,2,FALSE)</f>
        <v>#REF!</v>
      </c>
      <c r="B175" s="1646"/>
      <c r="C175" s="1646"/>
      <c r="D175" s="35"/>
      <c r="E175" s="30"/>
      <c r="F175" s="36"/>
      <c r="G175" s="37">
        <f t="shared" ref="G175:L175" si="47">SUM(G173:G174)</f>
        <v>0</v>
      </c>
      <c r="H175" s="37">
        <f t="shared" si="47"/>
        <v>0</v>
      </c>
      <c r="I175" s="37">
        <f t="shared" si="47"/>
        <v>0</v>
      </c>
      <c r="J175" s="37">
        <f t="shared" si="47"/>
        <v>0</v>
      </c>
      <c r="K175" s="37">
        <f t="shared" si="47"/>
        <v>0</v>
      </c>
      <c r="L175" s="37">
        <f t="shared" si="47"/>
        <v>0</v>
      </c>
      <c r="M175" s="194"/>
      <c r="N175" s="193"/>
      <c r="O175" s="193" t="e">
        <f t="shared" si="34"/>
        <v>#REF!</v>
      </c>
    </row>
    <row r="176" spans="1:19" ht="16.5" thickBot="1">
      <c r="A176" s="347"/>
      <c r="B176" s="383" t="e">
        <f>VLOOKUP(#REF!,#REF!,2,FALSE)</f>
        <v>#REF!</v>
      </c>
      <c r="C176" s="349" t="e">
        <f>A167</f>
        <v>#REF!</v>
      </c>
      <c r="D176" s="348"/>
      <c r="E176" s="386"/>
      <c r="F176" s="384"/>
      <c r="G176" s="380" t="e">
        <f t="shared" ref="G176:L176" si="48">G171+G175</f>
        <v>#REF!</v>
      </c>
      <c r="H176" s="380" t="e">
        <f t="shared" si="48"/>
        <v>#REF!</v>
      </c>
      <c r="I176" s="380" t="e">
        <f t="shared" si="48"/>
        <v>#REF!</v>
      </c>
      <c r="J176" s="380" t="e">
        <f t="shared" si="48"/>
        <v>#REF!</v>
      </c>
      <c r="K176" s="380" t="e">
        <f t="shared" si="48"/>
        <v>#REF!</v>
      </c>
      <c r="L176" s="380" t="e">
        <f t="shared" si="48"/>
        <v>#REF!</v>
      </c>
      <c r="M176" s="273"/>
      <c r="N176" s="193"/>
      <c r="O176" s="193" t="e">
        <f t="shared" si="34"/>
        <v>#REF!</v>
      </c>
    </row>
    <row r="177" spans="1:17">
      <c r="A177" s="112"/>
      <c r="B177" s="113"/>
      <c r="C177" s="83"/>
      <c r="D177" s="114"/>
      <c r="E177" s="115"/>
      <c r="F177" s="78"/>
      <c r="G177" s="15"/>
      <c r="H177" s="61"/>
      <c r="I177" s="15"/>
      <c r="J177" s="15"/>
      <c r="K177" s="61"/>
      <c r="L177" s="61"/>
      <c r="M177" s="195"/>
      <c r="N177" s="193"/>
      <c r="O177" s="193" t="e">
        <f t="shared" si="34"/>
        <v>#REF!</v>
      </c>
    </row>
    <row r="178" spans="1:17" ht="18.75">
      <c r="A178" s="1787" t="e">
        <f>VLOOKUP(#REF!,#REF!,2,FALSE)</f>
        <v>#REF!</v>
      </c>
      <c r="B178" s="1644"/>
      <c r="C178" s="1645"/>
      <c r="D178" s="9"/>
      <c r="E178" s="9"/>
      <c r="F178" s="9"/>
      <c r="G178" s="186" t="e">
        <f t="shared" ref="G178:L178" si="49">G188</f>
        <v>#REF!</v>
      </c>
      <c r="H178" s="186" t="e">
        <f t="shared" si="49"/>
        <v>#REF!</v>
      </c>
      <c r="I178" s="186" t="e">
        <f t="shared" si="49"/>
        <v>#REF!</v>
      </c>
      <c r="J178" s="186" t="e">
        <f t="shared" si="49"/>
        <v>#REF!</v>
      </c>
      <c r="K178" s="186" t="e">
        <f t="shared" si="49"/>
        <v>#REF!</v>
      </c>
      <c r="L178" s="186" t="e">
        <f t="shared" si="49"/>
        <v>#REF!</v>
      </c>
      <c r="M178" s="193"/>
      <c r="N178" s="193"/>
      <c r="O178" s="193"/>
    </row>
    <row r="179" spans="1:17">
      <c r="A179" s="1839" t="s">
        <v>264</v>
      </c>
      <c r="B179" s="1646"/>
      <c r="C179" s="1840"/>
      <c r="D179" s="29"/>
      <c r="E179" s="29"/>
      <c r="F179" s="29"/>
      <c r="G179" s="198"/>
      <c r="H179" s="198"/>
      <c r="I179" s="198"/>
      <c r="J179" s="198"/>
      <c r="K179" s="198"/>
      <c r="L179" s="198"/>
      <c r="M179" s="200"/>
      <c r="N179" s="193"/>
      <c r="O179" s="193" t="e">
        <f t="shared" si="34"/>
        <v>#REF!</v>
      </c>
    </row>
    <row r="180" spans="1:17" ht="30">
      <c r="A180" s="251" t="e">
        <f>#REF!</f>
        <v>#REF!</v>
      </c>
      <c r="B180" s="227" t="e">
        <f>#REF!</f>
        <v>#REF!</v>
      </c>
      <c r="C180" s="83" t="str">
        <f>C118</f>
        <v>Паст кардани талафоти қувваи барқ дар в. Суғд</v>
      </c>
      <c r="D180" s="29" t="e">
        <f>VLOOKUP(#REF!,#REF!,2,FALSE)</f>
        <v>#REF!</v>
      </c>
      <c r="E180" s="15" t="e">
        <f>#REF!</f>
        <v>#REF!</v>
      </c>
      <c r="F180" s="74" t="e">
        <f>VLOOKUP(#REF!,#REF!,2,FALSE)</f>
        <v>#REF!</v>
      </c>
      <c r="G180" s="15" t="e">
        <f>#REF!</f>
        <v>#REF!</v>
      </c>
      <c r="H180" s="15" t="e">
        <f>#REF!</f>
        <v>#REF!</v>
      </c>
      <c r="I180" s="15" t="e">
        <f>#REF!</f>
        <v>#REF!</v>
      </c>
      <c r="J180" s="15" t="e">
        <f>#REF!</f>
        <v>#REF!</v>
      </c>
      <c r="K180" s="15" t="e">
        <f>#REF!</f>
        <v>#REF!</v>
      </c>
      <c r="L180" s="15" t="e">
        <f>#REF!</f>
        <v>#REF!</v>
      </c>
      <c r="M180" s="228" t="e">
        <f>VLOOKUP(#REF!,#REF!,2,FALSE)</f>
        <v>#REF!</v>
      </c>
      <c r="N180" s="228" t="e">
        <f>VLOOKUP(#REF!,#REF!,2,FALSE)</f>
        <v>#REF!</v>
      </c>
      <c r="O180" s="193" t="e">
        <f t="shared" si="34"/>
        <v>#REF!</v>
      </c>
      <c r="P180" s="5">
        <v>1</v>
      </c>
      <c r="Q180" s="5">
        <v>0</v>
      </c>
    </row>
    <row r="181" spans="1:17">
      <c r="A181" s="304"/>
      <c r="B181" s="160"/>
      <c r="C181" s="420"/>
      <c r="D181" s="14"/>
      <c r="E181" s="120"/>
      <c r="F181" s="74"/>
      <c r="G181" s="15" t="e">
        <f>#REF!</f>
        <v>#REF!</v>
      </c>
      <c r="H181" s="15" t="e">
        <f>#REF!</f>
        <v>#REF!</v>
      </c>
      <c r="I181" s="15" t="e">
        <f>#REF!</f>
        <v>#REF!</v>
      </c>
      <c r="J181" s="15" t="e">
        <f>#REF!</f>
        <v>#REF!</v>
      </c>
      <c r="K181" s="15" t="e">
        <f>#REF!</f>
        <v>#REF!</v>
      </c>
      <c r="L181" s="15" t="e">
        <f>#REF!</f>
        <v>#REF!</v>
      </c>
      <c r="M181" s="22"/>
      <c r="N181" s="193"/>
      <c r="O181" s="193" t="e">
        <f t="shared" si="34"/>
        <v>#REF!</v>
      </c>
    </row>
    <row r="182" spans="1:17">
      <c r="A182" s="1860" t="e">
        <f>VLOOKUP(#REF!,#REF!,2,FALSE)</f>
        <v>#REF!</v>
      </c>
      <c r="B182" s="1861"/>
      <c r="C182" s="1861"/>
      <c r="D182" s="20"/>
      <c r="E182" s="120"/>
      <c r="F182" s="79"/>
      <c r="G182" s="15" t="e">
        <f>#REF!</f>
        <v>#REF!</v>
      </c>
      <c r="H182" s="15" t="e">
        <f>#REF!</f>
        <v>#REF!</v>
      </c>
      <c r="I182" s="15" t="e">
        <f>#REF!</f>
        <v>#REF!</v>
      </c>
      <c r="J182" s="15" t="e">
        <f>#REF!</f>
        <v>#REF!</v>
      </c>
      <c r="K182" s="15" t="e">
        <f>#REF!</f>
        <v>#REF!</v>
      </c>
      <c r="L182" s="15" t="e">
        <f>#REF!</f>
        <v>#REF!</v>
      </c>
      <c r="M182" s="22"/>
      <c r="N182" s="193"/>
      <c r="O182" s="193" t="e">
        <f t="shared" si="34"/>
        <v>#REF!</v>
      </c>
    </row>
    <row r="183" spans="1:17">
      <c r="A183" s="1860" t="e">
        <f>VLOOKUP(#REF!,#REF!,2,FALSE)</f>
        <v>#REF!</v>
      </c>
      <c r="B183" s="1861"/>
      <c r="C183" s="1861"/>
      <c r="D183" s="34"/>
      <c r="E183" s="83"/>
      <c r="F183" s="79"/>
      <c r="G183" s="15" t="e">
        <f>#REF!</f>
        <v>#REF!</v>
      </c>
      <c r="H183" s="15" t="e">
        <f>#REF!</f>
        <v>#REF!</v>
      </c>
      <c r="I183" s="15" t="e">
        <f>#REF!</f>
        <v>#REF!</v>
      </c>
      <c r="J183" s="15" t="e">
        <f>#REF!</f>
        <v>#REF!</v>
      </c>
      <c r="K183" s="15" t="e">
        <f>#REF!</f>
        <v>#REF!</v>
      </c>
      <c r="L183" s="15" t="e">
        <f>#REF!</f>
        <v>#REF!</v>
      </c>
      <c r="M183" s="22"/>
      <c r="N183" s="193"/>
      <c r="O183" s="193" t="e">
        <f t="shared" si="34"/>
        <v>#REF!</v>
      </c>
    </row>
    <row r="184" spans="1:17" ht="28.5">
      <c r="A184" s="251" t="e">
        <f>#REF!</f>
        <v>#REF!</v>
      </c>
      <c r="B184" s="227"/>
      <c r="C184" s="411" t="s">
        <v>368</v>
      </c>
      <c r="D184" s="29" t="e">
        <f>VLOOKUP(#REF!,#REF!,2,FALSE)</f>
        <v>#REF!</v>
      </c>
      <c r="E184" s="15" t="e">
        <f>#REF!</f>
        <v>#REF!</v>
      </c>
      <c r="F184" s="74" t="e">
        <f>VLOOKUP(#REF!,#REF!,2,FALSE)</f>
        <v>#REF!</v>
      </c>
      <c r="G184" s="15" t="e">
        <f>#REF!</f>
        <v>#REF!</v>
      </c>
      <c r="H184" s="15" t="e">
        <f>#REF!</f>
        <v>#REF!</v>
      </c>
      <c r="I184" s="15" t="e">
        <f>#REF!</f>
        <v>#REF!</v>
      </c>
      <c r="J184" s="15" t="e">
        <f>#REF!</f>
        <v>#REF!</v>
      </c>
      <c r="K184" s="15" t="e">
        <f>#REF!</f>
        <v>#REF!</v>
      </c>
      <c r="L184" s="15" t="e">
        <f>#REF!</f>
        <v>#REF!</v>
      </c>
      <c r="M184" s="228" t="e">
        <f>VLOOKUP(#REF!,#REF!,2,FALSE)</f>
        <v>#REF!</v>
      </c>
      <c r="N184" s="228" t="e">
        <f>VLOOKUP(#REF!,#REF!,2,FALSE)</f>
        <v>#REF!</v>
      </c>
      <c r="O184" s="193" t="e">
        <f t="shared" si="34"/>
        <v>#REF!</v>
      </c>
      <c r="P184" s="5">
        <v>0</v>
      </c>
      <c r="Q184" s="5">
        <v>1</v>
      </c>
    </row>
    <row r="185" spans="1:17" ht="28.5">
      <c r="A185" s="251" t="e">
        <f>#REF!</f>
        <v>#REF!</v>
      </c>
      <c r="B185" s="227"/>
      <c r="C185" s="411" t="s">
        <v>314</v>
      </c>
      <c r="D185" s="29" t="e">
        <f>VLOOKUP(#REF!,#REF!,2,FALSE)</f>
        <v>#REF!</v>
      </c>
      <c r="E185" s="15" t="e">
        <f>#REF!</f>
        <v>#REF!</v>
      </c>
      <c r="F185" s="74" t="e">
        <f>VLOOKUP(#REF!,#REF!,2,FALSE)</f>
        <v>#REF!</v>
      </c>
      <c r="G185" s="15" t="e">
        <f>#REF!</f>
        <v>#REF!</v>
      </c>
      <c r="H185" s="15" t="e">
        <f>#REF!</f>
        <v>#REF!</v>
      </c>
      <c r="I185" s="15" t="e">
        <f>#REF!</f>
        <v>#REF!</v>
      </c>
      <c r="J185" s="15" t="e">
        <f>#REF!</f>
        <v>#REF!</v>
      </c>
      <c r="K185" s="15" t="e">
        <f>#REF!</f>
        <v>#REF!</v>
      </c>
      <c r="L185" s="15" t="e">
        <f>#REF!</f>
        <v>#REF!</v>
      </c>
      <c r="M185" s="228" t="e">
        <f>VLOOKUP(#REF!,#REF!,2,FALSE)</f>
        <v>#REF!</v>
      </c>
      <c r="N185" s="228" t="e">
        <f>VLOOKUP(#REF!,#REF!,2,FALSE)</f>
        <v>#REF!</v>
      </c>
      <c r="O185" s="193" t="e">
        <f t="shared" si="34"/>
        <v>#REF!</v>
      </c>
      <c r="P185" s="5">
        <v>0</v>
      </c>
      <c r="Q185" s="5">
        <v>1</v>
      </c>
    </row>
    <row r="186" spans="1:17">
      <c r="A186" s="116"/>
      <c r="B186" s="182"/>
      <c r="C186" s="148"/>
      <c r="D186" s="29"/>
      <c r="E186" s="148"/>
      <c r="F186" s="74"/>
      <c r="G186" s="30"/>
      <c r="H186" s="75"/>
      <c r="I186" s="30"/>
      <c r="J186" s="30"/>
      <c r="K186" s="75"/>
      <c r="L186" s="30"/>
      <c r="M186" s="42"/>
      <c r="N186" s="193"/>
      <c r="O186" s="193" t="e">
        <f t="shared" si="34"/>
        <v>#REF!</v>
      </c>
    </row>
    <row r="187" spans="1:17" ht="15.75" thickBot="1">
      <c r="A187" s="116"/>
      <c r="B187" s="1655" t="s">
        <v>310</v>
      </c>
      <c r="C187" s="1656"/>
      <c r="D187" s="36"/>
      <c r="E187" s="39"/>
      <c r="F187" s="67"/>
      <c r="G187" s="30" t="e">
        <f t="shared" ref="G187:L187" si="50">SUM(G184:G186)</f>
        <v>#REF!</v>
      </c>
      <c r="H187" s="30" t="e">
        <f t="shared" si="50"/>
        <v>#REF!</v>
      </c>
      <c r="I187" s="30" t="e">
        <f t="shared" si="50"/>
        <v>#REF!</v>
      </c>
      <c r="J187" s="30" t="e">
        <f t="shared" si="50"/>
        <v>#REF!</v>
      </c>
      <c r="K187" s="30" t="e">
        <f t="shared" si="50"/>
        <v>#REF!</v>
      </c>
      <c r="L187" s="30" t="e">
        <f t="shared" si="50"/>
        <v>#REF!</v>
      </c>
      <c r="M187" s="38"/>
      <c r="N187" s="193"/>
      <c r="O187" s="193" t="e">
        <f t="shared" si="34"/>
        <v>#REF!</v>
      </c>
    </row>
    <row r="188" spans="1:17" ht="16.5" thickBot="1">
      <c r="A188" s="282"/>
      <c r="B188" s="383" t="e">
        <f>VLOOKUP(#REF!,#REF!,2,FALSE)</f>
        <v>#REF!</v>
      </c>
      <c r="C188" s="348" t="e">
        <f>A178</f>
        <v>#REF!</v>
      </c>
      <c r="D188" s="348"/>
      <c r="E188" s="349"/>
      <c r="F188" s="384"/>
      <c r="G188" s="380" t="e">
        <f t="shared" ref="G188:L188" si="51">G187+G182</f>
        <v>#REF!</v>
      </c>
      <c r="H188" s="380" t="e">
        <f t="shared" si="51"/>
        <v>#REF!</v>
      </c>
      <c r="I188" s="380" t="e">
        <f t="shared" si="51"/>
        <v>#REF!</v>
      </c>
      <c r="J188" s="380" t="e">
        <f t="shared" si="51"/>
        <v>#REF!</v>
      </c>
      <c r="K188" s="380" t="e">
        <f t="shared" si="51"/>
        <v>#REF!</v>
      </c>
      <c r="L188" s="380" t="e">
        <f t="shared" si="51"/>
        <v>#REF!</v>
      </c>
      <c r="M188" s="350"/>
      <c r="N188" s="193"/>
      <c r="O188" s="193" t="e">
        <f t="shared" si="34"/>
        <v>#REF!</v>
      </c>
    </row>
    <row r="189" spans="1:17">
      <c r="A189" s="316"/>
      <c r="B189" s="183"/>
      <c r="C189" s="147"/>
      <c r="D189" s="147"/>
      <c r="E189" s="225"/>
      <c r="F189" s="184"/>
      <c r="G189" s="149"/>
      <c r="H189" s="149"/>
      <c r="I189" s="149"/>
      <c r="J189" s="149"/>
      <c r="K189" s="149"/>
      <c r="L189" s="149"/>
      <c r="M189" s="317"/>
      <c r="N189" s="193"/>
      <c r="O189" s="193" t="e">
        <f t="shared" si="34"/>
        <v>#REF!</v>
      </c>
    </row>
    <row r="190" spans="1:17" ht="18.75">
      <c r="A190" s="1787" t="e">
        <f>VLOOKUP(#REF!,#REF!,2,FALSE)</f>
        <v>#REF!</v>
      </c>
      <c r="B190" s="1644"/>
      <c r="C190" s="1645"/>
      <c r="D190" s="185"/>
      <c r="E190" s="185"/>
      <c r="F190" s="848"/>
      <c r="G190" s="186">
        <f t="shared" ref="G190:L190" si="52">G199</f>
        <v>0</v>
      </c>
      <c r="H190" s="186">
        <f t="shared" si="52"/>
        <v>0</v>
      </c>
      <c r="I190" s="186">
        <f t="shared" si="52"/>
        <v>0</v>
      </c>
      <c r="J190" s="186">
        <f t="shared" si="52"/>
        <v>0</v>
      </c>
      <c r="K190" s="186">
        <f t="shared" si="52"/>
        <v>0</v>
      </c>
      <c r="L190" s="186">
        <f t="shared" si="52"/>
        <v>0</v>
      </c>
      <c r="M190" s="318"/>
      <c r="N190" s="193"/>
      <c r="O190" s="193"/>
    </row>
    <row r="191" spans="1:17" ht="18.75">
      <c r="A191" s="1839" t="s">
        <v>264</v>
      </c>
      <c r="B191" s="1646"/>
      <c r="C191" s="1840"/>
      <c r="D191" s="192"/>
      <c r="E191" s="192"/>
      <c r="F191" s="197"/>
      <c r="G191" s="192"/>
      <c r="H191" s="192"/>
      <c r="I191" s="192"/>
      <c r="J191" s="192"/>
      <c r="K191" s="192"/>
      <c r="L191" s="192"/>
      <c r="M191" s="200"/>
      <c r="N191" s="193"/>
      <c r="O191" s="193"/>
    </row>
    <row r="192" spans="1:17" ht="15.75">
      <c r="A192" s="116"/>
      <c r="B192" s="117"/>
      <c r="C192" s="366" t="s">
        <v>281</v>
      </c>
      <c r="D192" s="29" t="e">
        <f>VLOOKUP(#REF!,#REF!,2,FALSE)</f>
        <v>#REF!</v>
      </c>
      <c r="E192" s="15"/>
      <c r="F192" s="74" t="e">
        <f>VLOOKUP(#REF!,#REF!,2,FALSE)</f>
        <v>#REF!</v>
      </c>
      <c r="G192" s="15"/>
      <c r="H192" s="15"/>
      <c r="I192" s="15"/>
      <c r="J192" s="15"/>
      <c r="K192" s="15"/>
      <c r="L192" s="15"/>
      <c r="M192" s="228" t="e">
        <f>VLOOKUP(#REF!,#REF!,2,FALSE)</f>
        <v>#REF!</v>
      </c>
      <c r="N192" s="228" t="e">
        <f>VLOOKUP(#REF!,#REF!,2,FALSE)</f>
        <v>#REF!</v>
      </c>
      <c r="O192" s="193" t="e">
        <f t="shared" si="34"/>
        <v>#REF!</v>
      </c>
    </row>
    <row r="193" spans="1:15">
      <c r="A193" s="253"/>
      <c r="B193" s="14"/>
      <c r="C193" s="14"/>
      <c r="D193" s="14"/>
      <c r="E193" s="14"/>
      <c r="F193" s="14"/>
      <c r="G193" s="14"/>
      <c r="H193" s="14"/>
      <c r="I193" s="14"/>
      <c r="J193" s="14"/>
      <c r="K193" s="14"/>
      <c r="L193" s="14"/>
      <c r="M193" s="193"/>
      <c r="N193" s="193"/>
      <c r="O193" s="193" t="e">
        <f t="shared" ref="O193:O211" si="53">IF(B193=$B$18,1,0)</f>
        <v>#REF!</v>
      </c>
    </row>
    <row r="194" spans="1:15">
      <c r="A194" s="1813" t="e">
        <f>#REF!</f>
        <v>#REF!</v>
      </c>
      <c r="B194" s="1814"/>
      <c r="C194" s="1815"/>
      <c r="D194" s="20"/>
      <c r="E194" s="15"/>
      <c r="F194" s="34"/>
      <c r="G194" s="21">
        <f t="shared" ref="G194:L194" si="54">SUM(G192:G193)</f>
        <v>0</v>
      </c>
      <c r="H194" s="21">
        <f t="shared" si="54"/>
        <v>0</v>
      </c>
      <c r="I194" s="21">
        <f t="shared" si="54"/>
        <v>0</v>
      </c>
      <c r="J194" s="21">
        <f t="shared" si="54"/>
        <v>0</v>
      </c>
      <c r="K194" s="21">
        <f t="shared" si="54"/>
        <v>0</v>
      </c>
      <c r="L194" s="21">
        <f t="shared" si="54"/>
        <v>0</v>
      </c>
      <c r="M194" s="193"/>
      <c r="N194" s="193"/>
      <c r="O194" s="193" t="e">
        <f t="shared" si="53"/>
        <v>#REF!</v>
      </c>
    </row>
    <row r="195" spans="1:15">
      <c r="A195" s="1816" t="e">
        <f>#REF!</f>
        <v>#REF!</v>
      </c>
      <c r="B195" s="1662"/>
      <c r="C195" s="1663"/>
      <c r="D195" s="20"/>
      <c r="E195" s="15"/>
      <c r="F195" s="34"/>
      <c r="G195" s="21"/>
      <c r="H195" s="15"/>
      <c r="I195" s="15"/>
      <c r="J195" s="15"/>
      <c r="K195" s="15"/>
      <c r="L195" s="15"/>
      <c r="M195" s="193"/>
      <c r="N195" s="193"/>
      <c r="O195" s="193" t="e">
        <f t="shared" si="53"/>
        <v>#REF!</v>
      </c>
    </row>
    <row r="196" spans="1:15" ht="15.75">
      <c r="A196" s="249"/>
      <c r="B196" s="33"/>
      <c r="C196" s="33"/>
      <c r="D196" s="29" t="e">
        <f>VLOOKUP(#REF!,#REF!,2,FALSE)</f>
        <v>#REF!</v>
      </c>
      <c r="E196" s="15"/>
      <c r="F196" s="74" t="e">
        <f>VLOOKUP(#REF!,#REF!,2,FALSE)</f>
        <v>#REF!</v>
      </c>
      <c r="G196" s="21"/>
      <c r="H196" s="15"/>
      <c r="I196" s="15"/>
      <c r="J196" s="15"/>
      <c r="K196" s="15"/>
      <c r="L196" s="15"/>
      <c r="M196" s="228" t="e">
        <f>VLOOKUP(#REF!,#REF!,2,FALSE)</f>
        <v>#REF!</v>
      </c>
      <c r="N196" s="228" t="e">
        <f>VLOOKUP(#REF!,#REF!,2,FALSE)</f>
        <v>#REF!</v>
      </c>
      <c r="O196" s="193" t="e">
        <f t="shared" si="53"/>
        <v>#REF!</v>
      </c>
    </row>
    <row r="197" spans="1:15">
      <c r="A197" s="304"/>
      <c r="B197" s="160"/>
      <c r="C197" s="367"/>
      <c r="D197" s="29"/>
      <c r="E197" s="30"/>
      <c r="F197" s="27"/>
      <c r="G197" s="37"/>
      <c r="H197" s="30"/>
      <c r="I197" s="30"/>
      <c r="J197" s="30"/>
      <c r="K197" s="30"/>
      <c r="L197" s="30"/>
      <c r="M197" s="193"/>
      <c r="N197" s="193"/>
      <c r="O197" s="193" t="e">
        <f t="shared" si="53"/>
        <v>#REF!</v>
      </c>
    </row>
    <row r="198" spans="1:15">
      <c r="A198" s="1831" t="e">
        <f>#REF!</f>
        <v>#REF!</v>
      </c>
      <c r="B198" s="1832"/>
      <c r="C198" s="1833"/>
      <c r="D198" s="35"/>
      <c r="E198" s="30"/>
      <c r="F198" s="36"/>
      <c r="G198" s="37">
        <f t="shared" ref="G198:L198" si="55">SUM(G196:G197)</f>
        <v>0</v>
      </c>
      <c r="H198" s="37">
        <f t="shared" si="55"/>
        <v>0</v>
      </c>
      <c r="I198" s="37">
        <f t="shared" si="55"/>
        <v>0</v>
      </c>
      <c r="J198" s="37">
        <f t="shared" si="55"/>
        <v>0</v>
      </c>
      <c r="K198" s="37">
        <f t="shared" si="55"/>
        <v>0</v>
      </c>
      <c r="L198" s="37">
        <f t="shared" si="55"/>
        <v>0</v>
      </c>
      <c r="M198" s="193"/>
      <c r="N198" s="193"/>
      <c r="O198" s="193" t="e">
        <f t="shared" si="53"/>
        <v>#REF!</v>
      </c>
    </row>
    <row r="199" spans="1:15" ht="15.75">
      <c r="A199" s="315"/>
      <c r="B199" s="258" t="e">
        <f>VLOOKUP(#REF!,#REF!,2,FALSE)</f>
        <v>#REF!</v>
      </c>
      <c r="C199" s="369" t="e">
        <f>A190</f>
        <v>#REF!</v>
      </c>
      <c r="D199" s="852"/>
      <c r="E199" s="259"/>
      <c r="F199" s="260"/>
      <c r="G199" s="25">
        <f t="shared" ref="G199:L199" si="56">G198+G194</f>
        <v>0</v>
      </c>
      <c r="H199" s="25">
        <f t="shared" si="56"/>
        <v>0</v>
      </c>
      <c r="I199" s="25">
        <f t="shared" si="56"/>
        <v>0</v>
      </c>
      <c r="J199" s="25">
        <f t="shared" si="56"/>
        <v>0</v>
      </c>
      <c r="K199" s="25">
        <f t="shared" si="56"/>
        <v>0</v>
      </c>
      <c r="L199" s="25">
        <f t="shared" si="56"/>
        <v>0</v>
      </c>
      <c r="M199" s="319"/>
      <c r="N199" s="193"/>
      <c r="O199" s="193" t="e">
        <f t="shared" si="53"/>
        <v>#REF!</v>
      </c>
    </row>
    <row r="200" spans="1:15" ht="18.75">
      <c r="A200" s="1864"/>
      <c r="B200" s="1658"/>
      <c r="C200" s="1658"/>
      <c r="D200" s="147"/>
      <c r="E200" s="225"/>
      <c r="F200" s="184"/>
      <c r="G200" s="149"/>
      <c r="H200" s="149"/>
      <c r="I200" s="149"/>
      <c r="J200" s="149"/>
      <c r="K200" s="149"/>
      <c r="L200" s="149"/>
      <c r="M200" s="317"/>
      <c r="N200" s="193"/>
      <c r="O200" s="193" t="e">
        <f t="shared" si="53"/>
        <v>#REF!</v>
      </c>
    </row>
    <row r="201" spans="1:15" ht="18.75">
      <c r="A201" s="1787" t="e">
        <f>VLOOKUP(#REF!,#REF!,2,FALSE)</f>
        <v>#REF!</v>
      </c>
      <c r="B201" s="1644"/>
      <c r="C201" s="1645"/>
      <c r="D201" s="185"/>
      <c r="E201" s="185"/>
      <c r="F201" s="848"/>
      <c r="G201" s="186">
        <f t="shared" ref="G201:L201" si="57">G210</f>
        <v>0</v>
      </c>
      <c r="H201" s="186">
        <f t="shared" si="57"/>
        <v>0</v>
      </c>
      <c r="I201" s="186">
        <f t="shared" si="57"/>
        <v>0</v>
      </c>
      <c r="J201" s="186">
        <f t="shared" si="57"/>
        <v>0</v>
      </c>
      <c r="K201" s="186">
        <f t="shared" si="57"/>
        <v>0</v>
      </c>
      <c r="L201" s="186">
        <f t="shared" si="57"/>
        <v>0</v>
      </c>
      <c r="M201" s="318"/>
      <c r="N201" s="193"/>
      <c r="O201" s="193"/>
    </row>
    <row r="202" spans="1:15" ht="18.75">
      <c r="A202" s="1839" t="s">
        <v>264</v>
      </c>
      <c r="B202" s="1646"/>
      <c r="C202" s="1840"/>
      <c r="D202" s="192"/>
      <c r="E202" s="192"/>
      <c r="F202" s="197"/>
      <c r="G202" s="192"/>
      <c r="H202" s="192"/>
      <c r="I202" s="192"/>
      <c r="J202" s="192"/>
      <c r="K202" s="192"/>
      <c r="L202" s="192"/>
      <c r="M202" s="200"/>
      <c r="N202" s="193"/>
      <c r="O202" s="193"/>
    </row>
    <row r="203" spans="1:15" ht="15.75">
      <c r="A203" s="116"/>
      <c r="B203" s="117"/>
      <c r="C203" s="366" t="s">
        <v>281</v>
      </c>
      <c r="D203" s="29" t="e">
        <f>VLOOKUP(#REF!,#REF!,2,FALSE)</f>
        <v>#REF!</v>
      </c>
      <c r="E203" s="118"/>
      <c r="F203" s="74" t="e">
        <f>VLOOKUP(#REF!,#REF!,2,FALSE)</f>
        <v>#REF!</v>
      </c>
      <c r="G203" s="30"/>
      <c r="H203" s="66"/>
      <c r="I203" s="37"/>
      <c r="J203" s="37"/>
      <c r="K203" s="66"/>
      <c r="L203" s="66"/>
      <c r="M203" s="228" t="e">
        <f>VLOOKUP(#REF!,#REF!,2,FALSE)</f>
        <v>#REF!</v>
      </c>
      <c r="N203" s="228" t="e">
        <f>VLOOKUP(#REF!,#REF!,2,FALSE)</f>
        <v>#REF!</v>
      </c>
      <c r="O203" s="193" t="e">
        <f t="shared" si="53"/>
        <v>#REF!</v>
      </c>
    </row>
    <row r="204" spans="1:15">
      <c r="A204" s="253"/>
      <c r="B204" s="14"/>
      <c r="C204" s="14"/>
      <c r="D204" s="14"/>
      <c r="E204" s="14"/>
      <c r="F204" s="14"/>
      <c r="G204" s="14"/>
      <c r="H204" s="14"/>
      <c r="I204" s="14"/>
      <c r="J204" s="14"/>
      <c r="K204" s="14"/>
      <c r="L204" s="14"/>
      <c r="M204" s="193"/>
      <c r="N204" s="193"/>
      <c r="O204" s="193" t="e">
        <f t="shared" si="53"/>
        <v>#REF!</v>
      </c>
    </row>
    <row r="205" spans="1:15">
      <c r="A205" s="1839" t="e">
        <f>VLOOKUP(#REF!,#REF!,2,FALSE)</f>
        <v>#REF!</v>
      </c>
      <c r="B205" s="1646"/>
      <c r="C205" s="1646"/>
      <c r="D205" s="20"/>
      <c r="E205" s="15"/>
      <c r="F205" s="34"/>
      <c r="G205" s="21">
        <f t="shared" ref="G205:L205" si="58">SUM(G203:G204)</f>
        <v>0</v>
      </c>
      <c r="H205" s="21">
        <f t="shared" si="58"/>
        <v>0</v>
      </c>
      <c r="I205" s="21">
        <f t="shared" si="58"/>
        <v>0</v>
      </c>
      <c r="J205" s="21">
        <f t="shared" si="58"/>
        <v>0</v>
      </c>
      <c r="K205" s="21">
        <f t="shared" si="58"/>
        <v>0</v>
      </c>
      <c r="L205" s="21">
        <f t="shared" si="58"/>
        <v>0</v>
      </c>
      <c r="M205" s="193"/>
      <c r="N205" s="193"/>
      <c r="O205" s="193" t="e">
        <f t="shared" si="53"/>
        <v>#REF!</v>
      </c>
    </row>
    <row r="206" spans="1:15">
      <c r="A206" s="1839" t="e">
        <f>VLOOKUP(#REF!,#REF!,2,FALSE)</f>
        <v>#REF!</v>
      </c>
      <c r="B206" s="1646"/>
      <c r="C206" s="1646"/>
      <c r="D206" s="20"/>
      <c r="E206" s="15"/>
      <c r="F206" s="34"/>
      <c r="G206" s="21"/>
      <c r="H206" s="15"/>
      <c r="I206" s="15"/>
      <c r="J206" s="15"/>
      <c r="K206" s="15"/>
      <c r="L206" s="15"/>
      <c r="M206" s="193"/>
      <c r="N206" s="193"/>
      <c r="O206" s="193" t="e">
        <f t="shared" si="53"/>
        <v>#REF!</v>
      </c>
    </row>
    <row r="207" spans="1:15" ht="15.75">
      <c r="A207" s="249"/>
      <c r="B207" s="33"/>
      <c r="C207" s="33"/>
      <c r="D207" s="29" t="e">
        <f>VLOOKUP(#REF!,#REF!,2,FALSE)</f>
        <v>#REF!</v>
      </c>
      <c r="E207" s="15"/>
      <c r="F207" s="74" t="e">
        <f>VLOOKUP(#REF!,#REF!,2,FALSE)</f>
        <v>#REF!</v>
      </c>
      <c r="G207" s="21"/>
      <c r="H207" s="15"/>
      <c r="I207" s="15"/>
      <c r="J207" s="15"/>
      <c r="K207" s="15"/>
      <c r="L207" s="15"/>
      <c r="M207" s="228" t="e">
        <f>VLOOKUP(#REF!,#REF!,2,FALSE)</f>
        <v>#REF!</v>
      </c>
      <c r="N207" s="228" t="e">
        <f>VLOOKUP(#REF!,#REF!,2,FALSE)</f>
        <v>#REF!</v>
      </c>
      <c r="O207" s="193" t="e">
        <f t="shared" si="53"/>
        <v>#REF!</v>
      </c>
    </row>
    <row r="208" spans="1:15">
      <c r="A208" s="304"/>
      <c r="B208" s="160"/>
      <c r="C208" s="367"/>
      <c r="D208" s="29"/>
      <c r="E208" s="30"/>
      <c r="F208" s="27"/>
      <c r="G208" s="37"/>
      <c r="H208" s="30"/>
      <c r="I208" s="30"/>
      <c r="J208" s="30"/>
      <c r="K208" s="30"/>
      <c r="L208" s="30"/>
      <c r="M208" s="193"/>
      <c r="N208" s="193"/>
      <c r="O208" s="193" t="e">
        <f t="shared" si="53"/>
        <v>#REF!</v>
      </c>
    </row>
    <row r="209" spans="1:15">
      <c r="A209" s="1839" t="e">
        <f>VLOOKUP(#REF!,#REF!,2,FALSE)</f>
        <v>#REF!</v>
      </c>
      <c r="B209" s="1646"/>
      <c r="C209" s="1646"/>
      <c r="D209" s="35"/>
      <c r="E209" s="30"/>
      <c r="F209" s="36"/>
      <c r="G209" s="37">
        <f t="shared" ref="G209:L209" si="59">SUM(G207:G208)</f>
        <v>0</v>
      </c>
      <c r="H209" s="37">
        <f t="shared" si="59"/>
        <v>0</v>
      </c>
      <c r="I209" s="37">
        <f t="shared" si="59"/>
        <v>0</v>
      </c>
      <c r="J209" s="37">
        <f t="shared" si="59"/>
        <v>0</v>
      </c>
      <c r="K209" s="37">
        <f t="shared" si="59"/>
        <v>0</v>
      </c>
      <c r="L209" s="37">
        <f t="shared" si="59"/>
        <v>0</v>
      </c>
      <c r="M209" s="193"/>
      <c r="N209" s="193"/>
      <c r="O209" s="193" t="e">
        <f t="shared" si="53"/>
        <v>#REF!</v>
      </c>
    </row>
    <row r="210" spans="1:15" ht="15.75">
      <c r="A210" s="315"/>
      <c r="B210" s="258" t="e">
        <f>VLOOKUP(#REF!,#REF!,2,FALSE)</f>
        <v>#REF!</v>
      </c>
      <c r="C210" s="369" t="e">
        <f>A201</f>
        <v>#REF!</v>
      </c>
      <c r="D210" s="852"/>
      <c r="E210" s="259"/>
      <c r="F210" s="260"/>
      <c r="G210" s="25">
        <f t="shared" ref="G210:L210" si="60">G209+G205</f>
        <v>0</v>
      </c>
      <c r="H210" s="25">
        <f t="shared" si="60"/>
        <v>0</v>
      </c>
      <c r="I210" s="25">
        <f t="shared" si="60"/>
        <v>0</v>
      </c>
      <c r="J210" s="25">
        <f t="shared" si="60"/>
        <v>0</v>
      </c>
      <c r="K210" s="25">
        <f t="shared" si="60"/>
        <v>0</v>
      </c>
      <c r="L210" s="25">
        <f t="shared" si="60"/>
        <v>0</v>
      </c>
      <c r="M210" s="319"/>
      <c r="N210" s="193"/>
      <c r="O210" s="193" t="e">
        <f t="shared" si="53"/>
        <v>#REF!</v>
      </c>
    </row>
    <row r="211" spans="1:15" ht="18.75">
      <c r="A211" s="1864"/>
      <c r="B211" s="1658"/>
      <c r="C211" s="1658"/>
      <c r="D211" s="147"/>
      <c r="E211" s="225"/>
      <c r="F211" s="184"/>
      <c r="G211" s="149"/>
      <c r="H211" s="149"/>
      <c r="I211" s="149"/>
      <c r="J211" s="149"/>
      <c r="K211" s="149"/>
      <c r="L211" s="149"/>
      <c r="M211" s="317"/>
      <c r="N211" s="193"/>
      <c r="O211" s="193" t="e">
        <f t="shared" si="53"/>
        <v>#REF!</v>
      </c>
    </row>
    <row r="212" spans="1:15" ht="18.75">
      <c r="A212" s="1787" t="e">
        <f>VLOOKUP(#REF!,#REF!,2,FALSE)</f>
        <v>#REF!</v>
      </c>
      <c r="B212" s="1644"/>
      <c r="C212" s="1645"/>
      <c r="D212" s="185"/>
      <c r="E212" s="185"/>
      <c r="F212" s="848"/>
      <c r="G212" s="186">
        <f t="shared" ref="G212:L212" si="61">G221</f>
        <v>0</v>
      </c>
      <c r="H212" s="186">
        <f t="shared" si="61"/>
        <v>0</v>
      </c>
      <c r="I212" s="186">
        <f t="shared" si="61"/>
        <v>0</v>
      </c>
      <c r="J212" s="186">
        <f t="shared" si="61"/>
        <v>0</v>
      </c>
      <c r="K212" s="186">
        <f t="shared" si="61"/>
        <v>0</v>
      </c>
      <c r="L212" s="186">
        <f t="shared" si="61"/>
        <v>0</v>
      </c>
      <c r="M212" s="318"/>
      <c r="N212" s="193"/>
      <c r="O212" s="193"/>
    </row>
    <row r="213" spans="1:15" ht="18.75">
      <c r="A213" s="1839" t="s">
        <v>264</v>
      </c>
      <c r="B213" s="1646"/>
      <c r="C213" s="1840"/>
      <c r="D213" s="192"/>
      <c r="E213" s="192"/>
      <c r="F213" s="197"/>
      <c r="G213" s="192"/>
      <c r="H213" s="192"/>
      <c r="I213" s="192"/>
      <c r="J213" s="192"/>
      <c r="K213" s="192"/>
      <c r="L213" s="192"/>
      <c r="M213" s="200"/>
      <c r="N213" s="193"/>
      <c r="O213" s="193"/>
    </row>
    <row r="214" spans="1:15" ht="15.75">
      <c r="A214" s="116"/>
      <c r="B214" s="117"/>
      <c r="C214" s="366" t="s">
        <v>281</v>
      </c>
      <c r="D214" s="29" t="e">
        <f>VLOOKUP(#REF!,#REF!,2,FALSE)</f>
        <v>#REF!</v>
      </c>
      <c r="E214" s="118"/>
      <c r="F214" s="74" t="e">
        <f>VLOOKUP(#REF!,#REF!,2,FALSE)</f>
        <v>#REF!</v>
      </c>
      <c r="G214" s="30"/>
      <c r="H214" s="66"/>
      <c r="I214" s="37"/>
      <c r="J214" s="37"/>
      <c r="K214" s="66"/>
      <c r="L214" s="66"/>
      <c r="M214" s="228" t="e">
        <f>VLOOKUP(#REF!,#REF!,2,FALSE)</f>
        <v>#REF!</v>
      </c>
      <c r="N214" s="228" t="e">
        <f>VLOOKUP(#REF!,#REF!,2,FALSE)</f>
        <v>#REF!</v>
      </c>
      <c r="O214" s="193" t="e">
        <f t="shared" ref="O214:O277" si="62">IF(B214=$B$18,1,0)</f>
        <v>#REF!</v>
      </c>
    </row>
    <row r="215" spans="1:15">
      <c r="A215" s="253"/>
      <c r="B215" s="14"/>
      <c r="C215" s="14"/>
      <c r="D215" s="14"/>
      <c r="E215" s="14"/>
      <c r="F215" s="14"/>
      <c r="G215" s="14"/>
      <c r="H215" s="14"/>
      <c r="I215" s="14"/>
      <c r="J215" s="14"/>
      <c r="K215" s="14"/>
      <c r="L215" s="14"/>
      <c r="M215" s="193"/>
      <c r="N215" s="193"/>
      <c r="O215" s="193" t="e">
        <f t="shared" si="62"/>
        <v>#REF!</v>
      </c>
    </row>
    <row r="216" spans="1:15">
      <c r="A216" s="1839" t="e">
        <f>VLOOKUP(#REF!,#REF!,2,FALSE)</f>
        <v>#REF!</v>
      </c>
      <c r="B216" s="1646"/>
      <c r="C216" s="1646"/>
      <c r="D216" s="20"/>
      <c r="E216" s="15"/>
      <c r="F216" s="34"/>
      <c r="G216" s="21">
        <f t="shared" ref="G216:L216" si="63">SUM(G214:G215)</f>
        <v>0</v>
      </c>
      <c r="H216" s="21">
        <f t="shared" si="63"/>
        <v>0</v>
      </c>
      <c r="I216" s="21">
        <f t="shared" si="63"/>
        <v>0</v>
      </c>
      <c r="J216" s="21">
        <f t="shared" si="63"/>
        <v>0</v>
      </c>
      <c r="K216" s="21">
        <f t="shared" si="63"/>
        <v>0</v>
      </c>
      <c r="L216" s="21">
        <f t="shared" si="63"/>
        <v>0</v>
      </c>
      <c r="M216" s="193"/>
      <c r="N216" s="193"/>
      <c r="O216" s="193" t="e">
        <f t="shared" si="62"/>
        <v>#REF!</v>
      </c>
    </row>
    <row r="217" spans="1:15">
      <c r="A217" s="1839" t="e">
        <f>VLOOKUP(#REF!,#REF!,2,FALSE)</f>
        <v>#REF!</v>
      </c>
      <c r="B217" s="1646"/>
      <c r="C217" s="1646"/>
      <c r="D217" s="20"/>
      <c r="E217" s="15"/>
      <c r="F217" s="34"/>
      <c r="G217" s="21"/>
      <c r="H217" s="15"/>
      <c r="I217" s="15"/>
      <c r="J217" s="15"/>
      <c r="K217" s="15"/>
      <c r="L217" s="15"/>
      <c r="M217" s="193"/>
      <c r="N217" s="193"/>
      <c r="O217" s="193" t="e">
        <f t="shared" si="62"/>
        <v>#REF!</v>
      </c>
    </row>
    <row r="218" spans="1:15" ht="15.75">
      <c r="A218" s="249"/>
      <c r="B218" s="33"/>
      <c r="C218" s="33"/>
      <c r="D218" s="29" t="e">
        <f>VLOOKUP(#REF!,#REF!,2,FALSE)</f>
        <v>#REF!</v>
      </c>
      <c r="E218" s="15"/>
      <c r="F218" s="74" t="e">
        <f>VLOOKUP(#REF!,#REF!,2,FALSE)</f>
        <v>#REF!</v>
      </c>
      <c r="G218" s="21"/>
      <c r="H218" s="15"/>
      <c r="I218" s="15"/>
      <c r="J218" s="15"/>
      <c r="K218" s="15"/>
      <c r="L218" s="15"/>
      <c r="M218" s="228" t="e">
        <f>VLOOKUP(#REF!,#REF!,2,FALSE)</f>
        <v>#REF!</v>
      </c>
      <c r="N218" s="228" t="e">
        <f>VLOOKUP(#REF!,#REF!,2,FALSE)</f>
        <v>#REF!</v>
      </c>
      <c r="O218" s="193" t="e">
        <f t="shared" si="62"/>
        <v>#REF!</v>
      </c>
    </row>
    <row r="219" spans="1:15">
      <c r="A219" s="304"/>
      <c r="B219" s="160"/>
      <c r="C219" s="367"/>
      <c r="D219" s="29"/>
      <c r="E219" s="30"/>
      <c r="F219" s="27"/>
      <c r="G219" s="37"/>
      <c r="H219" s="30"/>
      <c r="I219" s="30"/>
      <c r="J219" s="30"/>
      <c r="K219" s="30"/>
      <c r="L219" s="30"/>
      <c r="M219" s="193"/>
      <c r="N219" s="193"/>
      <c r="O219" s="193" t="e">
        <f t="shared" si="62"/>
        <v>#REF!</v>
      </c>
    </row>
    <row r="220" spans="1:15">
      <c r="A220" s="1839" t="e">
        <f>VLOOKUP(#REF!,#REF!,2,FALSE)</f>
        <v>#REF!</v>
      </c>
      <c r="B220" s="1646"/>
      <c r="C220" s="1646"/>
      <c r="D220" s="35"/>
      <c r="E220" s="30"/>
      <c r="F220" s="36"/>
      <c r="G220" s="37">
        <f t="shared" ref="G220:L220" si="64">SUM(G218:G219)</f>
        <v>0</v>
      </c>
      <c r="H220" s="37">
        <f t="shared" si="64"/>
        <v>0</v>
      </c>
      <c r="I220" s="37">
        <f t="shared" si="64"/>
        <v>0</v>
      </c>
      <c r="J220" s="37">
        <f t="shared" si="64"/>
        <v>0</v>
      </c>
      <c r="K220" s="37">
        <f t="shared" si="64"/>
        <v>0</v>
      </c>
      <c r="L220" s="37">
        <f t="shared" si="64"/>
        <v>0</v>
      </c>
      <c r="M220" s="193"/>
      <c r="N220" s="193"/>
      <c r="O220" s="193" t="e">
        <f t="shared" si="62"/>
        <v>#REF!</v>
      </c>
    </row>
    <row r="221" spans="1:15" ht="15.75">
      <c r="A221" s="315"/>
      <c r="B221" s="258" t="e">
        <f>VLOOKUP(#REF!,#REF!,2,FALSE)</f>
        <v>#REF!</v>
      </c>
      <c r="C221" s="369" t="e">
        <f>A212</f>
        <v>#REF!</v>
      </c>
      <c r="D221" s="852"/>
      <c r="E221" s="259"/>
      <c r="F221" s="260"/>
      <c r="G221" s="25">
        <f t="shared" ref="G221:L221" si="65">G220+G216</f>
        <v>0</v>
      </c>
      <c r="H221" s="25">
        <f t="shared" si="65"/>
        <v>0</v>
      </c>
      <c r="I221" s="25">
        <f t="shared" si="65"/>
        <v>0</v>
      </c>
      <c r="J221" s="25">
        <f t="shared" si="65"/>
        <v>0</v>
      </c>
      <c r="K221" s="25">
        <f t="shared" si="65"/>
        <v>0</v>
      </c>
      <c r="L221" s="25">
        <f t="shared" si="65"/>
        <v>0</v>
      </c>
      <c r="M221" s="319"/>
      <c r="N221" s="193"/>
      <c r="O221" s="193" t="e">
        <f t="shared" si="62"/>
        <v>#REF!</v>
      </c>
    </row>
    <row r="222" spans="1:15" ht="18.75">
      <c r="A222" s="1864"/>
      <c r="B222" s="1658"/>
      <c r="C222" s="1658"/>
      <c r="D222" s="147"/>
      <c r="E222" s="225"/>
      <c r="F222" s="184"/>
      <c r="G222" s="149"/>
      <c r="H222" s="149"/>
      <c r="I222" s="149"/>
      <c r="J222" s="149"/>
      <c r="K222" s="149"/>
      <c r="L222" s="149"/>
      <c r="M222" s="317"/>
      <c r="N222" s="193"/>
      <c r="O222" s="193" t="e">
        <f t="shared" si="62"/>
        <v>#REF!</v>
      </c>
    </row>
    <row r="223" spans="1:15" ht="18.75">
      <c r="A223" s="1787" t="e">
        <f>VLOOKUP(#REF!,#REF!,2,FALSE)</f>
        <v>#REF!</v>
      </c>
      <c r="B223" s="1644"/>
      <c r="C223" s="1645"/>
      <c r="D223" s="185"/>
      <c r="E223" s="185"/>
      <c r="F223" s="848"/>
      <c r="G223" s="186">
        <f t="shared" ref="G223:L223" si="66">G232</f>
        <v>0</v>
      </c>
      <c r="H223" s="186">
        <f t="shared" si="66"/>
        <v>0</v>
      </c>
      <c r="I223" s="186">
        <f t="shared" si="66"/>
        <v>0</v>
      </c>
      <c r="J223" s="186">
        <f t="shared" si="66"/>
        <v>0</v>
      </c>
      <c r="K223" s="186">
        <f t="shared" si="66"/>
        <v>0</v>
      </c>
      <c r="L223" s="186">
        <f t="shared" si="66"/>
        <v>0</v>
      </c>
      <c r="M223" s="318"/>
      <c r="N223" s="193"/>
      <c r="O223" s="193"/>
    </row>
    <row r="224" spans="1:15" ht="18.75">
      <c r="A224" s="1839" t="s">
        <v>264</v>
      </c>
      <c r="B224" s="1646"/>
      <c r="C224" s="1840"/>
      <c r="D224" s="192"/>
      <c r="E224" s="192"/>
      <c r="F224" s="197"/>
      <c r="G224" s="192"/>
      <c r="H224" s="192"/>
      <c r="I224" s="192"/>
      <c r="J224" s="192"/>
      <c r="K224" s="192"/>
      <c r="L224" s="192"/>
      <c r="M224" s="200"/>
      <c r="N224" s="193"/>
      <c r="O224" s="193"/>
    </row>
    <row r="225" spans="1:15" ht="15.75">
      <c r="A225" s="116"/>
      <c r="B225" s="117"/>
      <c r="C225" s="366" t="s">
        <v>281</v>
      </c>
      <c r="D225" s="29" t="e">
        <f>VLOOKUP(#REF!,#REF!,2,FALSE)</f>
        <v>#REF!</v>
      </c>
      <c r="E225" s="118"/>
      <c r="F225" s="74" t="e">
        <f>VLOOKUP(#REF!,#REF!,2,FALSE)</f>
        <v>#REF!</v>
      </c>
      <c r="G225" s="30"/>
      <c r="H225" s="66"/>
      <c r="I225" s="37"/>
      <c r="J225" s="37"/>
      <c r="K225" s="66"/>
      <c r="L225" s="66"/>
      <c r="M225" s="228" t="e">
        <f>VLOOKUP(#REF!,#REF!,2,FALSE)</f>
        <v>#REF!</v>
      </c>
      <c r="N225" s="228" t="e">
        <f>VLOOKUP(#REF!,#REF!,2,FALSE)</f>
        <v>#REF!</v>
      </c>
      <c r="O225" s="193" t="e">
        <f t="shared" si="62"/>
        <v>#REF!</v>
      </c>
    </row>
    <row r="226" spans="1:15">
      <c r="A226" s="253"/>
      <c r="B226" s="14"/>
      <c r="C226" s="14"/>
      <c r="D226" s="14"/>
      <c r="E226" s="14"/>
      <c r="F226" s="14"/>
      <c r="G226" s="14"/>
      <c r="H226" s="14"/>
      <c r="I226" s="14"/>
      <c r="J226" s="14"/>
      <c r="K226" s="14"/>
      <c r="L226" s="14"/>
      <c r="M226" s="193"/>
      <c r="N226" s="193"/>
      <c r="O226" s="193" t="e">
        <f t="shared" si="62"/>
        <v>#REF!</v>
      </c>
    </row>
    <row r="227" spans="1:15">
      <c r="A227" s="1839" t="e">
        <f>VLOOKUP(#REF!,#REF!,2,FALSE)</f>
        <v>#REF!</v>
      </c>
      <c r="B227" s="1646"/>
      <c r="C227" s="1646"/>
      <c r="D227" s="20"/>
      <c r="E227" s="15"/>
      <c r="F227" s="34"/>
      <c r="G227" s="21">
        <f t="shared" ref="G227:L227" si="67">SUM(G225:G226)</f>
        <v>0</v>
      </c>
      <c r="H227" s="21">
        <f t="shared" si="67"/>
        <v>0</v>
      </c>
      <c r="I227" s="21">
        <f t="shared" si="67"/>
        <v>0</v>
      </c>
      <c r="J227" s="21">
        <f t="shared" si="67"/>
        <v>0</v>
      </c>
      <c r="K227" s="21">
        <f t="shared" si="67"/>
        <v>0</v>
      </c>
      <c r="L227" s="21">
        <f t="shared" si="67"/>
        <v>0</v>
      </c>
      <c r="M227" s="193"/>
      <c r="N227" s="193"/>
      <c r="O227" s="193" t="e">
        <f t="shared" si="62"/>
        <v>#REF!</v>
      </c>
    </row>
    <row r="228" spans="1:15">
      <c r="A228" s="1839" t="e">
        <f>VLOOKUP(#REF!,#REF!,2,FALSE)</f>
        <v>#REF!</v>
      </c>
      <c r="B228" s="1646"/>
      <c r="C228" s="1646"/>
      <c r="D228" s="20"/>
      <c r="E228" s="15"/>
      <c r="F228" s="34"/>
      <c r="G228" s="21"/>
      <c r="H228" s="15"/>
      <c r="I228" s="15"/>
      <c r="J228" s="15"/>
      <c r="K228" s="15"/>
      <c r="L228" s="15"/>
      <c r="M228" s="193"/>
      <c r="N228" s="193"/>
      <c r="O228" s="193" t="e">
        <f t="shared" si="62"/>
        <v>#REF!</v>
      </c>
    </row>
    <row r="229" spans="1:15" ht="15.75">
      <c r="A229" s="249"/>
      <c r="B229" s="33"/>
      <c r="C229" s="33"/>
      <c r="D229" s="29" t="e">
        <f>VLOOKUP(#REF!,#REF!,2,FALSE)</f>
        <v>#REF!</v>
      </c>
      <c r="E229" s="15"/>
      <c r="F229" s="74" t="e">
        <f>VLOOKUP(#REF!,#REF!,2,FALSE)</f>
        <v>#REF!</v>
      </c>
      <c r="G229" s="21"/>
      <c r="H229" s="15"/>
      <c r="I229" s="15"/>
      <c r="J229" s="15"/>
      <c r="K229" s="15"/>
      <c r="L229" s="15"/>
      <c r="M229" s="228" t="e">
        <f>VLOOKUP(#REF!,#REF!,2,FALSE)</f>
        <v>#REF!</v>
      </c>
      <c r="N229" s="228" t="e">
        <f>VLOOKUP(#REF!,#REF!,2,FALSE)</f>
        <v>#REF!</v>
      </c>
      <c r="O229" s="193" t="e">
        <f t="shared" si="62"/>
        <v>#REF!</v>
      </c>
    </row>
    <row r="230" spans="1:15">
      <c r="A230" s="304"/>
      <c r="B230" s="160"/>
      <c r="C230" s="367"/>
      <c r="D230" s="29"/>
      <c r="E230" s="30"/>
      <c r="F230" s="27"/>
      <c r="G230" s="37"/>
      <c r="H230" s="30"/>
      <c r="I230" s="30"/>
      <c r="J230" s="30"/>
      <c r="K230" s="30"/>
      <c r="L230" s="30"/>
      <c r="M230" s="193"/>
      <c r="N230" s="193"/>
      <c r="O230" s="193" t="e">
        <f t="shared" si="62"/>
        <v>#REF!</v>
      </c>
    </row>
    <row r="231" spans="1:15">
      <c r="A231" s="1839" t="e">
        <f>VLOOKUP(#REF!,#REF!,2,FALSE)</f>
        <v>#REF!</v>
      </c>
      <c r="B231" s="1646"/>
      <c r="C231" s="1646"/>
      <c r="D231" s="35"/>
      <c r="E231" s="30"/>
      <c r="F231" s="36"/>
      <c r="G231" s="37">
        <f t="shared" ref="G231:L231" si="68">SUM(G229:G230)</f>
        <v>0</v>
      </c>
      <c r="H231" s="37">
        <f t="shared" si="68"/>
        <v>0</v>
      </c>
      <c r="I231" s="37">
        <f t="shared" si="68"/>
        <v>0</v>
      </c>
      <c r="J231" s="37">
        <f t="shared" si="68"/>
        <v>0</v>
      </c>
      <c r="K231" s="37">
        <f t="shared" si="68"/>
        <v>0</v>
      </c>
      <c r="L231" s="37">
        <f t="shared" si="68"/>
        <v>0</v>
      </c>
      <c r="M231" s="193"/>
      <c r="N231" s="193"/>
      <c r="O231" s="193" t="e">
        <f t="shared" si="62"/>
        <v>#REF!</v>
      </c>
    </row>
    <row r="232" spans="1:15" ht="15.75">
      <c r="A232" s="315"/>
      <c r="B232" s="258" t="e">
        <f>VLOOKUP(#REF!,#REF!,2,FALSE)</f>
        <v>#REF!</v>
      </c>
      <c r="C232" s="369" t="e">
        <f>A223</f>
        <v>#REF!</v>
      </c>
      <c r="D232" s="852"/>
      <c r="E232" s="259"/>
      <c r="F232" s="260"/>
      <c r="G232" s="25">
        <f t="shared" ref="G232:L232" si="69">G231+G227</f>
        <v>0</v>
      </c>
      <c r="H232" s="25">
        <f t="shared" si="69"/>
        <v>0</v>
      </c>
      <c r="I232" s="25">
        <f t="shared" si="69"/>
        <v>0</v>
      </c>
      <c r="J232" s="25">
        <f t="shared" si="69"/>
        <v>0</v>
      </c>
      <c r="K232" s="25">
        <f t="shared" si="69"/>
        <v>0</v>
      </c>
      <c r="L232" s="25">
        <f t="shared" si="69"/>
        <v>0</v>
      </c>
      <c r="M232" s="319"/>
      <c r="N232" s="193"/>
      <c r="O232" s="193" t="e">
        <f t="shared" si="62"/>
        <v>#REF!</v>
      </c>
    </row>
    <row r="233" spans="1:15" ht="18.75">
      <c r="A233" s="1864"/>
      <c r="B233" s="1658"/>
      <c r="C233" s="1658"/>
      <c r="D233" s="147"/>
      <c r="E233" s="225"/>
      <c r="F233" s="184"/>
      <c r="G233" s="149"/>
      <c r="H233" s="149"/>
      <c r="I233" s="149"/>
      <c r="J233" s="149"/>
      <c r="K233" s="149"/>
      <c r="L233" s="149"/>
      <c r="M233" s="317"/>
      <c r="N233" s="193"/>
      <c r="O233" s="193" t="e">
        <f t="shared" si="62"/>
        <v>#REF!</v>
      </c>
    </row>
    <row r="234" spans="1:15" ht="18.75">
      <c r="A234" s="1787" t="e">
        <f>VLOOKUP(#REF!,#REF!,2,FALSE)</f>
        <v>#REF!</v>
      </c>
      <c r="B234" s="1644"/>
      <c r="C234" s="1645"/>
      <c r="D234" s="185"/>
      <c r="E234" s="185"/>
      <c r="F234" s="848"/>
      <c r="G234" s="186">
        <f t="shared" ref="G234:L234" si="70">G243</f>
        <v>0</v>
      </c>
      <c r="H234" s="186">
        <f t="shared" si="70"/>
        <v>0</v>
      </c>
      <c r="I234" s="186">
        <f t="shared" si="70"/>
        <v>0</v>
      </c>
      <c r="J234" s="186">
        <f t="shared" si="70"/>
        <v>0</v>
      </c>
      <c r="K234" s="186">
        <f t="shared" si="70"/>
        <v>0</v>
      </c>
      <c r="L234" s="186">
        <f t="shared" si="70"/>
        <v>0</v>
      </c>
      <c r="M234" s="318"/>
      <c r="N234" s="193"/>
      <c r="O234" s="193"/>
    </row>
    <row r="235" spans="1:15" ht="18.75">
      <c r="A235" s="1839" t="s">
        <v>264</v>
      </c>
      <c r="B235" s="1646"/>
      <c r="C235" s="1840"/>
      <c r="D235" s="192"/>
      <c r="E235" s="192"/>
      <c r="F235" s="197"/>
      <c r="G235" s="192"/>
      <c r="H235" s="192"/>
      <c r="I235" s="192"/>
      <c r="J235" s="192"/>
      <c r="K235" s="192"/>
      <c r="L235" s="192"/>
      <c r="M235" s="200"/>
      <c r="N235" s="193"/>
      <c r="O235" s="193"/>
    </row>
    <row r="236" spans="1:15" ht="15.75">
      <c r="A236" s="116"/>
      <c r="B236" s="117"/>
      <c r="C236" s="366" t="s">
        <v>281</v>
      </c>
      <c r="D236" s="29" t="e">
        <f>VLOOKUP(#REF!,#REF!,2,FALSE)</f>
        <v>#REF!</v>
      </c>
      <c r="E236" s="118"/>
      <c r="F236" s="74" t="e">
        <f>VLOOKUP(#REF!,#REF!,2,FALSE)</f>
        <v>#REF!</v>
      </c>
      <c r="G236" s="30"/>
      <c r="H236" s="66"/>
      <c r="I236" s="37"/>
      <c r="J236" s="37"/>
      <c r="K236" s="66"/>
      <c r="L236" s="66"/>
      <c r="M236" s="228" t="e">
        <f>VLOOKUP(#REF!,#REF!,2,FALSE)</f>
        <v>#REF!</v>
      </c>
      <c r="N236" s="228" t="e">
        <f>VLOOKUP(#REF!,#REF!,2,FALSE)</f>
        <v>#REF!</v>
      </c>
      <c r="O236" s="193" t="e">
        <f t="shared" si="62"/>
        <v>#REF!</v>
      </c>
    </row>
    <row r="237" spans="1:15">
      <c r="A237" s="253"/>
      <c r="B237" s="14"/>
      <c r="C237" s="14"/>
      <c r="D237" s="14"/>
      <c r="E237" s="14"/>
      <c r="F237" s="14"/>
      <c r="G237" s="14"/>
      <c r="H237" s="14"/>
      <c r="I237" s="14"/>
      <c r="J237" s="14"/>
      <c r="K237" s="14"/>
      <c r="L237" s="14"/>
      <c r="M237" s="193"/>
      <c r="N237" s="193"/>
      <c r="O237" s="193" t="e">
        <f t="shared" si="62"/>
        <v>#REF!</v>
      </c>
    </row>
    <row r="238" spans="1:15">
      <c r="A238" s="1839" t="e">
        <f>VLOOKUP(#REF!,#REF!,2,FALSE)</f>
        <v>#REF!</v>
      </c>
      <c r="B238" s="1646"/>
      <c r="C238" s="1646"/>
      <c r="D238" s="20"/>
      <c r="E238" s="15"/>
      <c r="F238" s="34"/>
      <c r="G238" s="21">
        <f t="shared" ref="G238:L238" si="71">SUM(G236:G237)</f>
        <v>0</v>
      </c>
      <c r="H238" s="21">
        <f t="shared" si="71"/>
        <v>0</v>
      </c>
      <c r="I238" s="21">
        <f t="shared" si="71"/>
        <v>0</v>
      </c>
      <c r="J238" s="21">
        <f t="shared" si="71"/>
        <v>0</v>
      </c>
      <c r="K238" s="21">
        <f t="shared" si="71"/>
        <v>0</v>
      </c>
      <c r="L238" s="21">
        <f t="shared" si="71"/>
        <v>0</v>
      </c>
      <c r="M238" s="193"/>
      <c r="N238" s="193"/>
      <c r="O238" s="193" t="e">
        <f t="shared" si="62"/>
        <v>#REF!</v>
      </c>
    </row>
    <row r="239" spans="1:15">
      <c r="A239" s="1839" t="e">
        <f>VLOOKUP(#REF!,#REF!,2,FALSE)</f>
        <v>#REF!</v>
      </c>
      <c r="B239" s="1646"/>
      <c r="C239" s="1646"/>
      <c r="D239" s="20"/>
      <c r="E239" s="15"/>
      <c r="F239" s="34"/>
      <c r="G239" s="21"/>
      <c r="H239" s="15"/>
      <c r="I239" s="15"/>
      <c r="J239" s="15"/>
      <c r="K239" s="15"/>
      <c r="L239" s="15"/>
      <c r="M239" s="193"/>
      <c r="N239" s="193"/>
      <c r="O239" s="193" t="e">
        <f t="shared" si="62"/>
        <v>#REF!</v>
      </c>
    </row>
    <row r="240" spans="1:15" ht="15.75">
      <c r="A240" s="249"/>
      <c r="B240" s="33"/>
      <c r="C240" s="33"/>
      <c r="D240" s="29" t="e">
        <f>VLOOKUP(#REF!,#REF!,2,FALSE)</f>
        <v>#REF!</v>
      </c>
      <c r="E240" s="15"/>
      <c r="F240" s="74" t="e">
        <f>VLOOKUP(#REF!,#REF!,2,FALSE)</f>
        <v>#REF!</v>
      </c>
      <c r="G240" s="21"/>
      <c r="H240" s="15"/>
      <c r="I240" s="15"/>
      <c r="J240" s="15"/>
      <c r="K240" s="15"/>
      <c r="L240" s="15"/>
      <c r="M240" s="228" t="e">
        <f>VLOOKUP(#REF!,#REF!,2,FALSE)</f>
        <v>#REF!</v>
      </c>
      <c r="N240" s="228" t="e">
        <f>VLOOKUP(#REF!,#REF!,2,FALSE)</f>
        <v>#REF!</v>
      </c>
      <c r="O240" s="193" t="e">
        <f t="shared" si="62"/>
        <v>#REF!</v>
      </c>
    </row>
    <row r="241" spans="1:15">
      <c r="A241" s="304"/>
      <c r="B241" s="160"/>
      <c r="C241" s="367"/>
      <c r="D241" s="29"/>
      <c r="E241" s="30"/>
      <c r="F241" s="27"/>
      <c r="G241" s="37"/>
      <c r="H241" s="30"/>
      <c r="I241" s="30"/>
      <c r="J241" s="30"/>
      <c r="K241" s="30"/>
      <c r="L241" s="30"/>
      <c r="M241" s="193"/>
      <c r="N241" s="193"/>
      <c r="O241" s="193" t="e">
        <f t="shared" si="62"/>
        <v>#REF!</v>
      </c>
    </row>
    <row r="242" spans="1:15">
      <c r="A242" s="1839" t="e">
        <f>VLOOKUP(#REF!,#REF!,2,FALSE)</f>
        <v>#REF!</v>
      </c>
      <c r="B242" s="1646"/>
      <c r="C242" s="1646"/>
      <c r="D242" s="35"/>
      <c r="E242" s="30"/>
      <c r="F242" s="36"/>
      <c r="G242" s="37">
        <f t="shared" ref="G242:L242" si="72">SUM(G240:G241)</f>
        <v>0</v>
      </c>
      <c r="H242" s="37">
        <f t="shared" si="72"/>
        <v>0</v>
      </c>
      <c r="I242" s="37">
        <f t="shared" si="72"/>
        <v>0</v>
      </c>
      <c r="J242" s="37">
        <f t="shared" si="72"/>
        <v>0</v>
      </c>
      <c r="K242" s="37">
        <f t="shared" si="72"/>
        <v>0</v>
      </c>
      <c r="L242" s="37">
        <f t="shared" si="72"/>
        <v>0</v>
      </c>
      <c r="M242" s="193"/>
      <c r="N242" s="193"/>
      <c r="O242" s="193" t="e">
        <f t="shared" si="62"/>
        <v>#REF!</v>
      </c>
    </row>
    <row r="243" spans="1:15" ht="15.75">
      <c r="A243" s="315"/>
      <c r="B243" s="258" t="e">
        <f>VLOOKUP(#REF!,#REF!,2,FALSE)</f>
        <v>#REF!</v>
      </c>
      <c r="C243" s="369" t="e">
        <f>A234</f>
        <v>#REF!</v>
      </c>
      <c r="D243" s="852"/>
      <c r="E243" s="259"/>
      <c r="F243" s="260"/>
      <c r="G243" s="25">
        <f t="shared" ref="G243:L243" si="73">G242+G238</f>
        <v>0</v>
      </c>
      <c r="H243" s="25">
        <f t="shared" si="73"/>
        <v>0</v>
      </c>
      <c r="I243" s="25">
        <f t="shared" si="73"/>
        <v>0</v>
      </c>
      <c r="J243" s="25">
        <f t="shared" si="73"/>
        <v>0</v>
      </c>
      <c r="K243" s="25">
        <f t="shared" si="73"/>
        <v>0</v>
      </c>
      <c r="L243" s="25">
        <f t="shared" si="73"/>
        <v>0</v>
      </c>
      <c r="M243" s="319"/>
      <c r="N243" s="193"/>
      <c r="O243" s="193" t="e">
        <f t="shared" si="62"/>
        <v>#REF!</v>
      </c>
    </row>
    <row r="244" spans="1:15" ht="18.75">
      <c r="A244" s="1864"/>
      <c r="B244" s="1658"/>
      <c r="C244" s="1658"/>
      <c r="D244" s="147"/>
      <c r="E244" s="225"/>
      <c r="F244" s="184"/>
      <c r="G244" s="149"/>
      <c r="H244" s="149"/>
      <c r="I244" s="149"/>
      <c r="J244" s="149"/>
      <c r="K244" s="149"/>
      <c r="L244" s="149"/>
      <c r="M244" s="317"/>
      <c r="N244" s="193"/>
      <c r="O244" s="193" t="e">
        <f t="shared" si="62"/>
        <v>#REF!</v>
      </c>
    </row>
    <row r="245" spans="1:15" ht="18.75">
      <c r="A245" s="1787" t="e">
        <f>VLOOKUP(#REF!,#REF!,2,FALSE)</f>
        <v>#REF!</v>
      </c>
      <c r="B245" s="1644"/>
      <c r="C245" s="1645"/>
      <c r="D245" s="185"/>
      <c r="E245" s="185"/>
      <c r="F245" s="848"/>
      <c r="G245" s="186">
        <f t="shared" ref="G245:L245" si="74">G254</f>
        <v>0</v>
      </c>
      <c r="H245" s="186">
        <f t="shared" si="74"/>
        <v>0</v>
      </c>
      <c r="I245" s="186">
        <f t="shared" si="74"/>
        <v>0</v>
      </c>
      <c r="J245" s="186">
        <f t="shared" si="74"/>
        <v>0</v>
      </c>
      <c r="K245" s="186">
        <f t="shared" si="74"/>
        <v>0</v>
      </c>
      <c r="L245" s="186">
        <f t="shared" si="74"/>
        <v>0</v>
      </c>
      <c r="M245" s="318"/>
      <c r="N245" s="193"/>
      <c r="O245" s="193"/>
    </row>
    <row r="246" spans="1:15" ht="18.75">
      <c r="A246" s="1839" t="s">
        <v>264</v>
      </c>
      <c r="B246" s="1646"/>
      <c r="C246" s="1840"/>
      <c r="D246" s="192"/>
      <c r="E246" s="192"/>
      <c r="F246" s="197"/>
      <c r="G246" s="192"/>
      <c r="H246" s="192"/>
      <c r="I246" s="192"/>
      <c r="J246" s="192"/>
      <c r="K246" s="192"/>
      <c r="L246" s="192"/>
      <c r="M246" s="200"/>
      <c r="N246" s="193"/>
      <c r="O246" s="193"/>
    </row>
    <row r="247" spans="1:15" ht="15.75">
      <c r="A247" s="116"/>
      <c r="B247" s="117"/>
      <c r="C247" s="366" t="s">
        <v>281</v>
      </c>
      <c r="D247" s="29" t="e">
        <f>VLOOKUP(#REF!,#REF!,2,FALSE)</f>
        <v>#REF!</v>
      </c>
      <c r="E247" s="118"/>
      <c r="F247" s="74" t="e">
        <f>VLOOKUP(#REF!,#REF!,2,FALSE)</f>
        <v>#REF!</v>
      </c>
      <c r="G247" s="30"/>
      <c r="H247" s="66"/>
      <c r="I247" s="37"/>
      <c r="J247" s="37"/>
      <c r="K247" s="66"/>
      <c r="L247" s="66"/>
      <c r="M247" s="228" t="e">
        <f>VLOOKUP(#REF!,#REF!,2,FALSE)</f>
        <v>#REF!</v>
      </c>
      <c r="N247" s="228" t="e">
        <f>VLOOKUP(#REF!,#REF!,2,FALSE)</f>
        <v>#REF!</v>
      </c>
      <c r="O247" s="193" t="e">
        <f t="shared" si="62"/>
        <v>#REF!</v>
      </c>
    </row>
    <row r="248" spans="1:15">
      <c r="A248" s="253"/>
      <c r="B248" s="14"/>
      <c r="C248" s="14"/>
      <c r="D248" s="14"/>
      <c r="E248" s="14"/>
      <c r="F248" s="14"/>
      <c r="G248" s="14"/>
      <c r="H248" s="14"/>
      <c r="I248" s="14"/>
      <c r="J248" s="14"/>
      <c r="K248" s="14"/>
      <c r="L248" s="14"/>
      <c r="M248" s="193"/>
      <c r="N248" s="193"/>
      <c r="O248" s="193" t="e">
        <f t="shared" si="62"/>
        <v>#REF!</v>
      </c>
    </row>
    <row r="249" spans="1:15">
      <c r="A249" s="1839" t="e">
        <f>VLOOKUP(#REF!,#REF!,2,FALSE)</f>
        <v>#REF!</v>
      </c>
      <c r="B249" s="1646"/>
      <c r="C249" s="1646"/>
      <c r="D249" s="20"/>
      <c r="E249" s="15"/>
      <c r="F249" s="34"/>
      <c r="G249" s="21">
        <f t="shared" ref="G249:L249" si="75">SUM(G247:G248)</f>
        <v>0</v>
      </c>
      <c r="H249" s="21">
        <f t="shared" si="75"/>
        <v>0</v>
      </c>
      <c r="I249" s="21">
        <f t="shared" si="75"/>
        <v>0</v>
      </c>
      <c r="J249" s="21">
        <f t="shared" si="75"/>
        <v>0</v>
      </c>
      <c r="K249" s="21">
        <f t="shared" si="75"/>
        <v>0</v>
      </c>
      <c r="L249" s="21">
        <f t="shared" si="75"/>
        <v>0</v>
      </c>
      <c r="M249" s="193"/>
      <c r="N249" s="193"/>
      <c r="O249" s="193" t="e">
        <f t="shared" si="62"/>
        <v>#REF!</v>
      </c>
    </row>
    <row r="250" spans="1:15">
      <c r="A250" s="1839" t="e">
        <f>VLOOKUP(#REF!,#REF!,2,FALSE)</f>
        <v>#REF!</v>
      </c>
      <c r="B250" s="1646"/>
      <c r="C250" s="1646"/>
      <c r="D250" s="20"/>
      <c r="E250" s="15"/>
      <c r="F250" s="34"/>
      <c r="G250" s="21"/>
      <c r="H250" s="15"/>
      <c r="I250" s="15"/>
      <c r="J250" s="15"/>
      <c r="K250" s="15"/>
      <c r="L250" s="15"/>
      <c r="M250" s="193"/>
      <c r="N250" s="193"/>
      <c r="O250" s="193" t="e">
        <f t="shared" si="62"/>
        <v>#REF!</v>
      </c>
    </row>
    <row r="251" spans="1:15" ht="15.75">
      <c r="A251" s="249"/>
      <c r="B251" s="33"/>
      <c r="C251" s="33"/>
      <c r="D251" s="29" t="e">
        <f>VLOOKUP(#REF!,#REF!,2,FALSE)</f>
        <v>#REF!</v>
      </c>
      <c r="E251" s="15"/>
      <c r="F251" s="74" t="e">
        <f>VLOOKUP(#REF!,#REF!,2,FALSE)</f>
        <v>#REF!</v>
      </c>
      <c r="G251" s="21"/>
      <c r="H251" s="15"/>
      <c r="I251" s="15"/>
      <c r="J251" s="15"/>
      <c r="K251" s="15"/>
      <c r="L251" s="15"/>
      <c r="M251" s="228" t="e">
        <f>VLOOKUP(#REF!,#REF!,2,FALSE)</f>
        <v>#REF!</v>
      </c>
      <c r="N251" s="228" t="e">
        <f>VLOOKUP(#REF!,#REF!,2,FALSE)</f>
        <v>#REF!</v>
      </c>
      <c r="O251" s="193" t="e">
        <f t="shared" si="62"/>
        <v>#REF!</v>
      </c>
    </row>
    <row r="252" spans="1:15">
      <c r="A252" s="304"/>
      <c r="B252" s="160"/>
      <c r="C252" s="367"/>
      <c r="D252" s="29"/>
      <c r="E252" s="30"/>
      <c r="F252" s="27"/>
      <c r="G252" s="37"/>
      <c r="H252" s="30"/>
      <c r="I252" s="30"/>
      <c r="J252" s="30"/>
      <c r="K252" s="30"/>
      <c r="L252" s="30"/>
      <c r="M252" s="193"/>
      <c r="N252" s="193"/>
      <c r="O252" s="193" t="e">
        <f t="shared" si="62"/>
        <v>#REF!</v>
      </c>
    </row>
    <row r="253" spans="1:15">
      <c r="A253" s="1839" t="e">
        <f>VLOOKUP(#REF!,#REF!,2,FALSE)</f>
        <v>#REF!</v>
      </c>
      <c r="B253" s="1646"/>
      <c r="C253" s="1646"/>
      <c r="D253" s="35"/>
      <c r="E253" s="30"/>
      <c r="F253" s="36"/>
      <c r="G253" s="37">
        <f t="shared" ref="G253:L253" si="76">SUM(G251:G252)</f>
        <v>0</v>
      </c>
      <c r="H253" s="37">
        <f t="shared" si="76"/>
        <v>0</v>
      </c>
      <c r="I253" s="37">
        <f t="shared" si="76"/>
        <v>0</v>
      </c>
      <c r="J253" s="37">
        <f t="shared" si="76"/>
        <v>0</v>
      </c>
      <c r="K253" s="37">
        <f t="shared" si="76"/>
        <v>0</v>
      </c>
      <c r="L253" s="37">
        <f t="shared" si="76"/>
        <v>0</v>
      </c>
      <c r="M253" s="193"/>
      <c r="N253" s="193"/>
      <c r="O253" s="193" t="e">
        <f t="shared" si="62"/>
        <v>#REF!</v>
      </c>
    </row>
    <row r="254" spans="1:15" ht="15.75">
      <c r="A254" s="315"/>
      <c r="B254" s="258" t="e">
        <f>VLOOKUP(#REF!,#REF!,2,FALSE)</f>
        <v>#REF!</v>
      </c>
      <c r="C254" s="369" t="e">
        <f>A245</f>
        <v>#REF!</v>
      </c>
      <c r="D254" s="852"/>
      <c r="E254" s="259"/>
      <c r="F254" s="260"/>
      <c r="G254" s="25">
        <f t="shared" ref="G254:L254" si="77">G253+G249</f>
        <v>0</v>
      </c>
      <c r="H254" s="25">
        <f t="shared" si="77"/>
        <v>0</v>
      </c>
      <c r="I254" s="25">
        <f t="shared" si="77"/>
        <v>0</v>
      </c>
      <c r="J254" s="25">
        <f t="shared" si="77"/>
        <v>0</v>
      </c>
      <c r="K254" s="25">
        <f t="shared" si="77"/>
        <v>0</v>
      </c>
      <c r="L254" s="25">
        <f t="shared" si="77"/>
        <v>0</v>
      </c>
      <c r="M254" s="319"/>
      <c r="N254" s="193"/>
      <c r="O254" s="193" t="e">
        <f t="shared" si="62"/>
        <v>#REF!</v>
      </c>
    </row>
    <row r="255" spans="1:15">
      <c r="A255" s="316"/>
      <c r="B255" s="183"/>
      <c r="C255" s="147"/>
      <c r="D255" s="147"/>
      <c r="E255" s="225"/>
      <c r="F255" s="184"/>
      <c r="G255" s="149"/>
      <c r="H255" s="149"/>
      <c r="I255" s="149"/>
      <c r="J255" s="149"/>
      <c r="K255" s="149"/>
      <c r="L255" s="149"/>
      <c r="M255" s="317"/>
      <c r="N255" s="193"/>
      <c r="O255" s="193" t="e">
        <f t="shared" si="62"/>
        <v>#REF!</v>
      </c>
    </row>
    <row r="256" spans="1:15" ht="18.75">
      <c r="A256" s="1787" t="e">
        <f>VLOOKUP(#REF!,#REF!,2,FALSE)</f>
        <v>#REF!</v>
      </c>
      <c r="B256" s="1644"/>
      <c r="C256" s="1645"/>
      <c r="D256" s="185"/>
      <c r="E256" s="185"/>
      <c r="F256" s="848"/>
      <c r="G256" s="186">
        <f t="shared" ref="G256:L256" si="78">G265</f>
        <v>0</v>
      </c>
      <c r="H256" s="186">
        <f t="shared" si="78"/>
        <v>0</v>
      </c>
      <c r="I256" s="186">
        <f t="shared" si="78"/>
        <v>0</v>
      </c>
      <c r="J256" s="186">
        <f t="shared" si="78"/>
        <v>0</v>
      </c>
      <c r="K256" s="186">
        <f t="shared" si="78"/>
        <v>0</v>
      </c>
      <c r="L256" s="186">
        <f t="shared" si="78"/>
        <v>0</v>
      </c>
      <c r="M256" s="318"/>
      <c r="N256" s="193"/>
      <c r="O256" s="193"/>
    </row>
    <row r="257" spans="1:15" ht="18.75">
      <c r="A257" s="1839" t="s">
        <v>264</v>
      </c>
      <c r="B257" s="1646"/>
      <c r="C257" s="1840"/>
      <c r="D257" s="192"/>
      <c r="E257" s="192"/>
      <c r="F257" s="197"/>
      <c r="G257" s="192"/>
      <c r="H257" s="192"/>
      <c r="I257" s="192"/>
      <c r="J257" s="192"/>
      <c r="K257" s="192"/>
      <c r="L257" s="192"/>
      <c r="M257" s="200"/>
      <c r="N257" s="193"/>
      <c r="O257" s="193"/>
    </row>
    <row r="258" spans="1:15" ht="15.75">
      <c r="A258" s="116"/>
      <c r="B258" s="117"/>
      <c r="C258" s="366" t="s">
        <v>281</v>
      </c>
      <c r="D258" s="29" t="e">
        <f>VLOOKUP(#REF!,#REF!,2,FALSE)</f>
        <v>#REF!</v>
      </c>
      <c r="E258" s="118"/>
      <c r="F258" s="74" t="e">
        <f>VLOOKUP(#REF!,#REF!,2,FALSE)</f>
        <v>#REF!</v>
      </c>
      <c r="G258" s="30"/>
      <c r="H258" s="66"/>
      <c r="I258" s="37"/>
      <c r="J258" s="37"/>
      <c r="K258" s="66"/>
      <c r="L258" s="66"/>
      <c r="M258" s="228" t="e">
        <f>VLOOKUP(#REF!,#REF!,2,FALSE)</f>
        <v>#REF!</v>
      </c>
      <c r="N258" s="228" t="e">
        <f>VLOOKUP(#REF!,#REF!,2,FALSE)</f>
        <v>#REF!</v>
      </c>
      <c r="O258" s="193" t="e">
        <f t="shared" si="62"/>
        <v>#REF!</v>
      </c>
    </row>
    <row r="259" spans="1:15">
      <c r="A259" s="253"/>
      <c r="B259" s="14"/>
      <c r="C259" s="14"/>
      <c r="D259" s="14"/>
      <c r="E259" s="14"/>
      <c r="F259" s="14"/>
      <c r="G259" s="14"/>
      <c r="H259" s="14"/>
      <c r="I259" s="14"/>
      <c r="J259" s="14"/>
      <c r="K259" s="14"/>
      <c r="L259" s="14"/>
      <c r="M259" s="193"/>
      <c r="N259" s="193"/>
      <c r="O259" s="193" t="e">
        <f t="shared" si="62"/>
        <v>#REF!</v>
      </c>
    </row>
    <row r="260" spans="1:15">
      <c r="A260" s="1839" t="e">
        <f>VLOOKUP(#REF!,#REF!,2,FALSE)</f>
        <v>#REF!</v>
      </c>
      <c r="B260" s="1646"/>
      <c r="C260" s="1646"/>
      <c r="D260" s="20"/>
      <c r="E260" s="15"/>
      <c r="F260" s="34"/>
      <c r="G260" s="21">
        <f t="shared" ref="G260:L260" si="79">SUM(G258:G259)</f>
        <v>0</v>
      </c>
      <c r="H260" s="21">
        <f t="shared" si="79"/>
        <v>0</v>
      </c>
      <c r="I260" s="21">
        <f t="shared" si="79"/>
        <v>0</v>
      </c>
      <c r="J260" s="21">
        <f t="shared" si="79"/>
        <v>0</v>
      </c>
      <c r="K260" s="21">
        <f t="shared" si="79"/>
        <v>0</v>
      </c>
      <c r="L260" s="21">
        <f t="shared" si="79"/>
        <v>0</v>
      </c>
      <c r="M260" s="193"/>
      <c r="N260" s="193"/>
      <c r="O260" s="193" t="e">
        <f t="shared" si="62"/>
        <v>#REF!</v>
      </c>
    </row>
    <row r="261" spans="1:15">
      <c r="A261" s="1839" t="e">
        <f>VLOOKUP(#REF!,#REF!,2,FALSE)</f>
        <v>#REF!</v>
      </c>
      <c r="B261" s="1646"/>
      <c r="C261" s="1646"/>
      <c r="D261" s="20"/>
      <c r="E261" s="15"/>
      <c r="F261" s="34"/>
      <c r="G261" s="21"/>
      <c r="H261" s="15"/>
      <c r="I261" s="15"/>
      <c r="J261" s="15"/>
      <c r="K261" s="15"/>
      <c r="L261" s="15"/>
      <c r="M261" s="193"/>
      <c r="N261" s="193"/>
      <c r="O261" s="193" t="e">
        <f t="shared" si="62"/>
        <v>#REF!</v>
      </c>
    </row>
    <row r="262" spans="1:15" ht="15.75">
      <c r="A262" s="249"/>
      <c r="B262" s="33"/>
      <c r="C262" s="33"/>
      <c r="D262" s="29" t="e">
        <f>VLOOKUP(#REF!,#REF!,2,FALSE)</f>
        <v>#REF!</v>
      </c>
      <c r="E262" s="15"/>
      <c r="F262" s="74" t="e">
        <f>VLOOKUP(#REF!,#REF!,2,FALSE)</f>
        <v>#REF!</v>
      </c>
      <c r="G262" s="21"/>
      <c r="H262" s="15"/>
      <c r="I262" s="15"/>
      <c r="J262" s="15"/>
      <c r="K262" s="15"/>
      <c r="L262" s="15"/>
      <c r="M262" s="228" t="e">
        <f>VLOOKUP(#REF!,#REF!,2,FALSE)</f>
        <v>#REF!</v>
      </c>
      <c r="N262" s="228" t="e">
        <f>VLOOKUP(#REF!,#REF!,2,FALSE)</f>
        <v>#REF!</v>
      </c>
      <c r="O262" s="193" t="e">
        <f t="shared" si="62"/>
        <v>#REF!</v>
      </c>
    </row>
    <row r="263" spans="1:15">
      <c r="A263" s="304"/>
      <c r="B263" s="160"/>
      <c r="C263" s="367"/>
      <c r="D263" s="29"/>
      <c r="E263" s="30"/>
      <c r="F263" s="27"/>
      <c r="G263" s="37"/>
      <c r="H263" s="30"/>
      <c r="I263" s="30"/>
      <c r="J263" s="30"/>
      <c r="K263" s="30"/>
      <c r="L263" s="30"/>
      <c r="M263" s="193"/>
      <c r="N263" s="193"/>
      <c r="O263" s="193" t="e">
        <f t="shared" si="62"/>
        <v>#REF!</v>
      </c>
    </row>
    <row r="264" spans="1:15">
      <c r="A264" s="1839" t="e">
        <f>VLOOKUP(#REF!,#REF!,2,FALSE)</f>
        <v>#REF!</v>
      </c>
      <c r="B264" s="1646"/>
      <c r="C264" s="1646"/>
      <c r="D264" s="35"/>
      <c r="E264" s="30"/>
      <c r="F264" s="36"/>
      <c r="G264" s="37">
        <f t="shared" ref="G264:L264" si="80">SUM(G262:G263)</f>
        <v>0</v>
      </c>
      <c r="H264" s="37">
        <f t="shared" si="80"/>
        <v>0</v>
      </c>
      <c r="I264" s="37">
        <f t="shared" si="80"/>
        <v>0</v>
      </c>
      <c r="J264" s="37">
        <f t="shared" si="80"/>
        <v>0</v>
      </c>
      <c r="K264" s="37">
        <f t="shared" si="80"/>
        <v>0</v>
      </c>
      <c r="L264" s="37">
        <f t="shared" si="80"/>
        <v>0</v>
      </c>
      <c r="M264" s="193"/>
      <c r="N264" s="193"/>
      <c r="O264" s="193" t="e">
        <f t="shared" si="62"/>
        <v>#REF!</v>
      </c>
    </row>
    <row r="265" spans="1:15" ht="15.75">
      <c r="A265" s="315"/>
      <c r="B265" s="258" t="e">
        <f>VLOOKUP(#REF!,#REF!,2,FALSE)</f>
        <v>#REF!</v>
      </c>
      <c r="C265" s="369" t="e">
        <f>A256</f>
        <v>#REF!</v>
      </c>
      <c r="D265" s="852"/>
      <c r="E265" s="259"/>
      <c r="F265" s="260"/>
      <c r="G265" s="25">
        <f t="shared" ref="G265:L265" si="81">G264+G260</f>
        <v>0</v>
      </c>
      <c r="H265" s="25">
        <f t="shared" si="81"/>
        <v>0</v>
      </c>
      <c r="I265" s="25">
        <f t="shared" si="81"/>
        <v>0</v>
      </c>
      <c r="J265" s="25">
        <f t="shared" si="81"/>
        <v>0</v>
      </c>
      <c r="K265" s="25">
        <f t="shared" si="81"/>
        <v>0</v>
      </c>
      <c r="L265" s="25">
        <f t="shared" si="81"/>
        <v>0</v>
      </c>
      <c r="M265" s="319"/>
      <c r="N265" s="193"/>
      <c r="O265" s="193" t="e">
        <f t="shared" si="62"/>
        <v>#REF!</v>
      </c>
    </row>
    <row r="266" spans="1:15">
      <c r="A266" s="316"/>
      <c r="B266" s="183"/>
      <c r="C266" s="147"/>
      <c r="D266" s="147"/>
      <c r="E266" s="225"/>
      <c r="F266" s="184"/>
      <c r="G266" s="149"/>
      <c r="H266" s="149"/>
      <c r="I266" s="149"/>
      <c r="J266" s="149"/>
      <c r="K266" s="149"/>
      <c r="L266" s="149"/>
      <c r="M266" s="317"/>
      <c r="N266" s="193"/>
      <c r="O266" s="193" t="e">
        <f t="shared" si="62"/>
        <v>#REF!</v>
      </c>
    </row>
    <row r="267" spans="1:15" ht="18.75">
      <c r="A267" s="1787" t="e">
        <f>VLOOKUP(#REF!,#REF!,2,FALSE)</f>
        <v>#REF!</v>
      </c>
      <c r="B267" s="1644"/>
      <c r="C267" s="1645"/>
      <c r="D267" s="185"/>
      <c r="E267" s="185"/>
      <c r="F267" s="848"/>
      <c r="G267" s="186">
        <f t="shared" ref="G267:L267" si="82">G276</f>
        <v>0</v>
      </c>
      <c r="H267" s="186">
        <f t="shared" si="82"/>
        <v>0</v>
      </c>
      <c r="I267" s="186">
        <f t="shared" si="82"/>
        <v>0</v>
      </c>
      <c r="J267" s="186">
        <f t="shared" si="82"/>
        <v>0</v>
      </c>
      <c r="K267" s="186">
        <f t="shared" si="82"/>
        <v>0</v>
      </c>
      <c r="L267" s="186">
        <f t="shared" si="82"/>
        <v>0</v>
      </c>
      <c r="M267" s="318"/>
      <c r="N267" s="193"/>
      <c r="O267" s="193"/>
    </row>
    <row r="268" spans="1:15" ht="18.75">
      <c r="A268" s="1839" t="s">
        <v>264</v>
      </c>
      <c r="B268" s="1646"/>
      <c r="C268" s="1840"/>
      <c r="D268" s="192"/>
      <c r="E268" s="192"/>
      <c r="F268" s="197"/>
      <c r="G268" s="192"/>
      <c r="H268" s="192"/>
      <c r="I268" s="192"/>
      <c r="J268" s="192"/>
      <c r="K268" s="192"/>
      <c r="L268" s="192"/>
      <c r="M268" s="200"/>
      <c r="N268" s="193"/>
      <c r="O268" s="193"/>
    </row>
    <row r="269" spans="1:15" ht="15.75">
      <c r="A269" s="116"/>
      <c r="B269" s="117"/>
      <c r="C269" s="366" t="s">
        <v>281</v>
      </c>
      <c r="D269" s="29" t="e">
        <f>VLOOKUP(#REF!,#REF!,2,FALSE)</f>
        <v>#REF!</v>
      </c>
      <c r="E269" s="118"/>
      <c r="F269" s="74" t="e">
        <f>VLOOKUP(#REF!,#REF!,2,FALSE)</f>
        <v>#REF!</v>
      </c>
      <c r="G269" s="30"/>
      <c r="H269" s="66"/>
      <c r="I269" s="37"/>
      <c r="J269" s="37"/>
      <c r="K269" s="66"/>
      <c r="L269" s="66"/>
      <c r="M269" s="228" t="e">
        <f>VLOOKUP(#REF!,#REF!,2,FALSE)</f>
        <v>#REF!</v>
      </c>
      <c r="N269" s="228" t="e">
        <f>VLOOKUP(#REF!,#REF!,2,FALSE)</f>
        <v>#REF!</v>
      </c>
      <c r="O269" s="193" t="e">
        <f t="shared" si="62"/>
        <v>#REF!</v>
      </c>
    </row>
    <row r="270" spans="1:15">
      <c r="A270" s="253"/>
      <c r="B270" s="14"/>
      <c r="C270" s="14"/>
      <c r="D270" s="14"/>
      <c r="E270" s="14"/>
      <c r="F270" s="14"/>
      <c r="G270" s="14"/>
      <c r="H270" s="14"/>
      <c r="I270" s="14"/>
      <c r="J270" s="14"/>
      <c r="K270" s="14"/>
      <c r="L270" s="14"/>
      <c r="M270" s="193"/>
      <c r="N270" s="193"/>
      <c r="O270" s="193" t="e">
        <f t="shared" si="62"/>
        <v>#REF!</v>
      </c>
    </row>
    <row r="271" spans="1:15">
      <c r="A271" s="1839" t="e">
        <f>VLOOKUP(#REF!,#REF!,2,FALSE)</f>
        <v>#REF!</v>
      </c>
      <c r="B271" s="1646"/>
      <c r="C271" s="1646"/>
      <c r="D271" s="20"/>
      <c r="E271" s="15"/>
      <c r="F271" s="34"/>
      <c r="G271" s="21">
        <f t="shared" ref="G271:L271" si="83">SUM(G269:G270)</f>
        <v>0</v>
      </c>
      <c r="H271" s="21">
        <f t="shared" si="83"/>
        <v>0</v>
      </c>
      <c r="I271" s="21">
        <f t="shared" si="83"/>
        <v>0</v>
      </c>
      <c r="J271" s="21">
        <f t="shared" si="83"/>
        <v>0</v>
      </c>
      <c r="K271" s="21">
        <f t="shared" si="83"/>
        <v>0</v>
      </c>
      <c r="L271" s="21">
        <f t="shared" si="83"/>
        <v>0</v>
      </c>
      <c r="M271" s="193"/>
      <c r="N271" s="193"/>
      <c r="O271" s="193" t="e">
        <f t="shared" si="62"/>
        <v>#REF!</v>
      </c>
    </row>
    <row r="272" spans="1:15">
      <c r="A272" s="1839" t="e">
        <f>VLOOKUP(#REF!,#REF!,2,FALSE)</f>
        <v>#REF!</v>
      </c>
      <c r="B272" s="1646"/>
      <c r="C272" s="1646"/>
      <c r="D272" s="20"/>
      <c r="E272" s="15"/>
      <c r="F272" s="34"/>
      <c r="G272" s="21"/>
      <c r="H272" s="15"/>
      <c r="I272" s="15"/>
      <c r="J272" s="15"/>
      <c r="K272" s="15"/>
      <c r="L272" s="15"/>
      <c r="M272" s="193"/>
      <c r="N272" s="193"/>
      <c r="O272" s="193" t="e">
        <f t="shared" si="62"/>
        <v>#REF!</v>
      </c>
    </row>
    <row r="273" spans="1:20" ht="15.75">
      <c r="A273" s="249"/>
      <c r="B273" s="33"/>
      <c r="C273" s="33"/>
      <c r="D273" s="29" t="e">
        <f>VLOOKUP(#REF!,#REF!,2,FALSE)</f>
        <v>#REF!</v>
      </c>
      <c r="E273" s="15"/>
      <c r="F273" s="74" t="e">
        <f>VLOOKUP(#REF!,#REF!,2,FALSE)</f>
        <v>#REF!</v>
      </c>
      <c r="G273" s="21"/>
      <c r="H273" s="15"/>
      <c r="I273" s="15"/>
      <c r="J273" s="15"/>
      <c r="K273" s="15"/>
      <c r="L273" s="15"/>
      <c r="M273" s="228" t="e">
        <f>VLOOKUP(#REF!,#REF!,2,FALSE)</f>
        <v>#REF!</v>
      </c>
      <c r="N273" s="228" t="e">
        <f>VLOOKUP(#REF!,#REF!,2,FALSE)</f>
        <v>#REF!</v>
      </c>
      <c r="O273" s="193" t="e">
        <f t="shared" si="62"/>
        <v>#REF!</v>
      </c>
    </row>
    <row r="274" spans="1:20">
      <c r="A274" s="304"/>
      <c r="B274" s="160"/>
      <c r="C274" s="367"/>
      <c r="D274" s="29"/>
      <c r="E274" s="30"/>
      <c r="F274" s="27"/>
      <c r="G274" s="37"/>
      <c r="H274" s="30"/>
      <c r="I274" s="30"/>
      <c r="J274" s="30"/>
      <c r="K274" s="30"/>
      <c r="L274" s="30"/>
      <c r="M274" s="193"/>
      <c r="N274" s="193"/>
      <c r="O274" s="193" t="e">
        <f t="shared" si="62"/>
        <v>#REF!</v>
      </c>
    </row>
    <row r="275" spans="1:20">
      <c r="A275" s="1839" t="e">
        <f>VLOOKUP(#REF!,#REF!,2,FALSE)</f>
        <v>#REF!</v>
      </c>
      <c r="B275" s="1646"/>
      <c r="C275" s="1646"/>
      <c r="D275" s="35"/>
      <c r="E275" s="30"/>
      <c r="F275" s="36"/>
      <c r="G275" s="37">
        <f t="shared" ref="G275:L275" si="84">SUM(G273:G274)</f>
        <v>0</v>
      </c>
      <c r="H275" s="37">
        <f t="shared" si="84"/>
        <v>0</v>
      </c>
      <c r="I275" s="37">
        <f t="shared" si="84"/>
        <v>0</v>
      </c>
      <c r="J275" s="37">
        <f t="shared" si="84"/>
        <v>0</v>
      </c>
      <c r="K275" s="37">
        <f t="shared" si="84"/>
        <v>0</v>
      </c>
      <c r="L275" s="37">
        <f t="shared" si="84"/>
        <v>0</v>
      </c>
      <c r="M275" s="193"/>
      <c r="N275" s="193"/>
      <c r="O275" s="193" t="e">
        <f t="shared" si="62"/>
        <v>#REF!</v>
      </c>
    </row>
    <row r="276" spans="1:20" ht="15.75">
      <c r="A276" s="315"/>
      <c r="B276" s="258" t="e">
        <f>VLOOKUP(#REF!,#REF!,2,FALSE)</f>
        <v>#REF!</v>
      </c>
      <c r="C276" s="369" t="e">
        <f>A267</f>
        <v>#REF!</v>
      </c>
      <c r="D276" s="852"/>
      <c r="E276" s="259"/>
      <c r="F276" s="260"/>
      <c r="G276" s="25">
        <f t="shared" ref="G276:L276" si="85">G275+G271</f>
        <v>0</v>
      </c>
      <c r="H276" s="25">
        <f t="shared" si="85"/>
        <v>0</v>
      </c>
      <c r="I276" s="25">
        <f t="shared" si="85"/>
        <v>0</v>
      </c>
      <c r="J276" s="25">
        <f t="shared" si="85"/>
        <v>0</v>
      </c>
      <c r="K276" s="25">
        <f t="shared" si="85"/>
        <v>0</v>
      </c>
      <c r="L276" s="25">
        <f t="shared" si="85"/>
        <v>0</v>
      </c>
      <c r="M276" s="319"/>
      <c r="N276" s="193"/>
      <c r="O276" s="193" t="e">
        <f t="shared" si="62"/>
        <v>#REF!</v>
      </c>
    </row>
    <row r="277" spans="1:20" ht="15.75" thickBot="1">
      <c r="A277" s="111"/>
      <c r="B277" s="28"/>
      <c r="C277" s="391"/>
      <c r="D277" s="40"/>
      <c r="E277" s="39"/>
      <c r="F277" s="74"/>
      <c r="G277" s="224"/>
      <c r="H277" s="75"/>
      <c r="I277" s="30"/>
      <c r="J277" s="30"/>
      <c r="K277" s="75"/>
      <c r="L277" s="30"/>
      <c r="M277" s="42"/>
      <c r="N277" s="193"/>
      <c r="O277" s="193" t="e">
        <f t="shared" si="62"/>
        <v>#REF!</v>
      </c>
    </row>
    <row r="278" spans="1:20" ht="15.75" thickTop="1">
      <c r="A278" s="1746" t="e">
        <f>VLOOKUP(#REF!,#REF!,2,FALSE)</f>
        <v>#REF!</v>
      </c>
      <c r="B278" s="1747"/>
      <c r="C278" s="1747"/>
      <c r="D278" s="425"/>
      <c r="E278" s="426"/>
      <c r="F278" s="427"/>
      <c r="G278" s="428" t="e">
        <f t="shared" ref="G278:L278" ca="1" si="86">SUMIF($O9:$O277,$O$18,G9:G267)</f>
        <v>#REF!</v>
      </c>
      <c r="H278" s="428" t="e">
        <f t="shared" ca="1" si="86"/>
        <v>#REF!</v>
      </c>
      <c r="I278" s="428" t="e">
        <f t="shared" ca="1" si="86"/>
        <v>#REF!</v>
      </c>
      <c r="J278" s="428" t="e">
        <f t="shared" ca="1" si="86"/>
        <v>#REF!</v>
      </c>
      <c r="K278" s="428" t="e">
        <f t="shared" ca="1" si="86"/>
        <v>#REF!</v>
      </c>
      <c r="L278" s="428" t="e">
        <f t="shared" ca="1" si="86"/>
        <v>#REF!</v>
      </c>
      <c r="M278" s="429"/>
      <c r="N278" s="302"/>
      <c r="O278" s="193"/>
      <c r="T278" s="17"/>
    </row>
    <row r="279" spans="1:20" ht="19.5" thickBot="1">
      <c r="A279" s="1748" t="e">
        <f>VLOOKUP(#REF!,#REF!,2,FALSE)</f>
        <v>#REF!</v>
      </c>
      <c r="B279" s="1749"/>
      <c r="C279" s="1749"/>
      <c r="D279" s="582"/>
      <c r="E279" s="430"/>
      <c r="F279" s="431"/>
      <c r="G279" s="432"/>
      <c r="H279" s="433"/>
      <c r="I279" s="434" t="e">
        <f ca="1">I278/I290*100</f>
        <v>#REF!</v>
      </c>
      <c r="J279" s="434" t="e">
        <f ca="1">J278/J290*100</f>
        <v>#REF!</v>
      </c>
      <c r="K279" s="433" t="e">
        <f ca="1">K278/K290*100</f>
        <v>#REF!</v>
      </c>
      <c r="L279" s="434" t="e">
        <f ca="1">L278/L290*100</f>
        <v>#REF!</v>
      </c>
      <c r="M279" s="435"/>
      <c r="N279" s="179"/>
      <c r="O279" s="193"/>
    </row>
    <row r="280" spans="1:20" s="534" customFormat="1" ht="19.5" thickTop="1">
      <c r="A280" s="712"/>
      <c r="B280" s="712"/>
      <c r="C280" s="712"/>
      <c r="D280" s="712"/>
      <c r="E280" s="713"/>
      <c r="F280" s="714"/>
      <c r="G280" s="715"/>
      <c r="H280" s="716"/>
      <c r="I280" s="717"/>
      <c r="J280" s="717"/>
      <c r="K280" s="716"/>
      <c r="L280" s="717"/>
      <c r="M280" s="713"/>
      <c r="N280" s="718"/>
      <c r="O280" s="719"/>
    </row>
    <row r="281" spans="1:20" ht="18.75">
      <c r="A281" s="402"/>
      <c r="B281" s="1631" t="s">
        <v>417</v>
      </c>
      <c r="C281" s="1631"/>
      <c r="D281" s="402"/>
      <c r="E281" s="403"/>
      <c r="F281" s="404"/>
      <c r="G281" s="421"/>
      <c r="H281" s="405"/>
      <c r="I281" s="406"/>
      <c r="J281" s="406"/>
      <c r="K281" s="405"/>
      <c r="L281" s="406"/>
      <c r="M281" s="403"/>
      <c r="N281" s="192"/>
      <c r="O281" s="4"/>
    </row>
    <row r="282" spans="1:20" ht="18.75">
      <c r="A282" s="1866" t="s">
        <v>623</v>
      </c>
      <c r="B282" s="1867"/>
      <c r="C282" s="1867"/>
      <c r="D282" s="402"/>
      <c r="E282" s="403"/>
      <c r="F282" s="404"/>
      <c r="G282" s="833"/>
      <c r="H282" s="363"/>
      <c r="I282" s="834"/>
      <c r="J282" s="831" t="e">
        <f>#REF!</f>
        <v>#REF!</v>
      </c>
      <c r="K282" s="831" t="e">
        <f>#REF!</f>
        <v>#REF!</v>
      </c>
      <c r="L282" s="831" t="e">
        <f>#REF!</f>
        <v>#REF!</v>
      </c>
      <c r="M282" s="403"/>
      <c r="N282" s="192"/>
      <c r="O282" s="4"/>
    </row>
    <row r="283" spans="1:20" ht="18.75">
      <c r="A283" s="1866" t="s">
        <v>624</v>
      </c>
      <c r="B283" s="1867"/>
      <c r="C283" s="1867"/>
      <c r="D283" s="402"/>
      <c r="E283" s="403"/>
      <c r="F283" s="404"/>
      <c r="G283" s="833"/>
      <c r="H283" s="363"/>
      <c r="I283" s="834"/>
      <c r="J283" s="835" t="e">
        <f>#REF!</f>
        <v>#REF!</v>
      </c>
      <c r="K283" s="835" t="e">
        <f>#REF!</f>
        <v>#REF!</v>
      </c>
      <c r="L283" s="835" t="e">
        <f>#REF!</f>
        <v>#REF!</v>
      </c>
      <c r="M283" s="403"/>
      <c r="N283" s="192"/>
      <c r="O283" s="4"/>
    </row>
    <row r="284" spans="1:20" ht="18.75">
      <c r="A284" s="402"/>
      <c r="B284" s="1613" t="s">
        <v>420</v>
      </c>
      <c r="C284" s="1613"/>
      <c r="D284" s="402"/>
      <c r="E284" s="403"/>
      <c r="F284" s="404"/>
      <c r="G284" s="1865" t="s">
        <v>424</v>
      </c>
      <c r="H284" s="1865"/>
      <c r="I284" s="831" t="e">
        <f>#REF!</f>
        <v>#REF!</v>
      </c>
      <c r="J284" s="831" t="e">
        <f>#REF!</f>
        <v>#REF!</v>
      </c>
      <c r="K284" s="831" t="e">
        <f>#REF!</f>
        <v>#REF!</v>
      </c>
      <c r="L284" s="831" t="e">
        <f>#REF!</f>
        <v>#REF!</v>
      </c>
      <c r="M284" s="403"/>
      <c r="N284" s="192"/>
      <c r="O284" s="4"/>
    </row>
    <row r="285" spans="1:20" ht="18.75">
      <c r="A285" s="402"/>
      <c r="B285" s="1613" t="s">
        <v>419</v>
      </c>
      <c r="C285" s="1613"/>
      <c r="D285" s="402"/>
      <c r="E285" s="403"/>
      <c r="F285" s="404"/>
      <c r="G285" s="1865" t="s">
        <v>627</v>
      </c>
      <c r="H285" s="1865"/>
      <c r="I285" s="831" t="e">
        <f>#REF!</f>
        <v>#REF!</v>
      </c>
      <c r="J285" s="831" t="e">
        <f>#REF!</f>
        <v>#REF!</v>
      </c>
      <c r="K285" s="831" t="e">
        <f>#REF!</f>
        <v>#REF!</v>
      </c>
      <c r="L285" s="831" t="e">
        <f>#REF!</f>
        <v>#REF!</v>
      </c>
      <c r="M285" s="403"/>
      <c r="N285" s="192"/>
      <c r="O285" s="4"/>
    </row>
    <row r="286" spans="1:20" ht="18.75">
      <c r="A286" s="402"/>
      <c r="B286" s="1613" t="s">
        <v>421</v>
      </c>
      <c r="C286" s="1613"/>
      <c r="D286" s="402"/>
      <c r="E286" s="403"/>
      <c r="F286" s="404"/>
      <c r="G286" s="1868" t="s">
        <v>425</v>
      </c>
      <c r="H286" s="1865"/>
      <c r="I286" s="832" t="e">
        <f>#REF!</f>
        <v>#REF!</v>
      </c>
      <c r="J286" s="832" t="e">
        <f>#REF!</f>
        <v>#REF!</v>
      </c>
      <c r="K286" s="832" t="e">
        <f>#REF!</f>
        <v>#REF!</v>
      </c>
      <c r="L286" s="832" t="e">
        <f>#REF!</f>
        <v>#REF!</v>
      </c>
      <c r="M286" s="403"/>
      <c r="N286" s="192"/>
      <c r="O286" s="4"/>
    </row>
    <row r="287" spans="1:20" ht="18.75">
      <c r="A287" s="402"/>
      <c r="B287" s="1613" t="s">
        <v>422</v>
      </c>
      <c r="C287" s="1613"/>
      <c r="D287" s="402"/>
      <c r="E287" s="403"/>
      <c r="F287" s="404"/>
      <c r="G287" s="421"/>
      <c r="H287" s="405"/>
      <c r="I287" s="406"/>
      <c r="J287" s="406"/>
      <c r="K287" s="405"/>
      <c r="L287" s="406"/>
      <c r="M287" s="403"/>
      <c r="N287" s="192"/>
      <c r="O287" s="4"/>
    </row>
    <row r="288" spans="1:20" ht="18.75">
      <c r="A288" s="402"/>
      <c r="B288" s="1613" t="s">
        <v>423</v>
      </c>
      <c r="C288" s="1613"/>
      <c r="D288" s="402"/>
      <c r="E288" s="403"/>
      <c r="F288" s="404"/>
      <c r="G288" s="421"/>
      <c r="H288" s="405"/>
      <c r="I288" s="406"/>
      <c r="J288" s="406"/>
      <c r="K288" s="405"/>
      <c r="L288" s="406"/>
      <c r="M288" s="403"/>
      <c r="N288" s="192"/>
      <c r="O288" s="4"/>
    </row>
    <row r="289" spans="1:17" ht="19.5" thickBot="1">
      <c r="A289" s="402"/>
      <c r="B289" s="1635" t="s">
        <v>418</v>
      </c>
      <c r="C289" s="1635"/>
      <c r="D289" s="402"/>
      <c r="E289" s="403"/>
      <c r="F289" s="404"/>
      <c r="G289" s="421"/>
      <c r="H289" s="405"/>
      <c r="I289" s="406"/>
      <c r="J289" s="406"/>
      <c r="K289" s="405"/>
      <c r="L289" s="406"/>
      <c r="M289" s="403"/>
      <c r="N289" s="192"/>
      <c r="O289" s="4"/>
    </row>
    <row r="290" spans="1:17" ht="15.75">
      <c r="A290" s="129" t="s">
        <v>237</v>
      </c>
      <c r="B290" s="3"/>
      <c r="C290" s="224"/>
      <c r="D290" s="131"/>
      <c r="E290" s="132"/>
      <c r="F290" s="132"/>
      <c r="G290" s="133"/>
      <c r="H290" s="133"/>
      <c r="I290" s="136" t="e">
        <f>I284/I285</f>
        <v>#REF!</v>
      </c>
      <c r="J290" s="136" t="e">
        <f>J284/J285</f>
        <v>#REF!</v>
      </c>
      <c r="K290" s="136" t="e">
        <f>K284/K285</f>
        <v>#REF!</v>
      </c>
      <c r="L290" s="136" t="e">
        <f>L284/L285</f>
        <v>#REF!</v>
      </c>
      <c r="M290" s="135"/>
      <c r="N290" s="135"/>
      <c r="O290" s="3"/>
    </row>
    <row r="291" spans="1:17">
      <c r="A291" s="3"/>
      <c r="B291" s="224"/>
      <c r="C291" s="224"/>
      <c r="D291" s="4"/>
      <c r="E291" s="224"/>
      <c r="F291" s="224"/>
      <c r="G291" s="224"/>
      <c r="H291" s="224"/>
      <c r="I291" s="136"/>
      <c r="J291" s="224"/>
      <c r="K291" s="224"/>
      <c r="L291" s="224"/>
      <c r="M291" s="3"/>
      <c r="N291" s="3"/>
      <c r="O291" s="3"/>
    </row>
    <row r="292" spans="1:17">
      <c r="A292" s="3"/>
      <c r="B292" s="3" t="s">
        <v>238</v>
      </c>
      <c r="C292" s="224"/>
      <c r="D292" s="4"/>
      <c r="E292" s="224"/>
      <c r="F292" s="224"/>
      <c r="G292" s="1617" t="s">
        <v>239</v>
      </c>
      <c r="H292" s="1617"/>
      <c r="I292" s="136" t="e">
        <f>#REF!</f>
        <v>#REF!</v>
      </c>
      <c r="J292" s="136" t="e">
        <f>#REF!</f>
        <v>#REF!</v>
      </c>
      <c r="K292" s="584" t="e">
        <f>#REF!</f>
        <v>#REF!</v>
      </c>
      <c r="L292" s="584" t="e">
        <f>#REF!</f>
        <v>#REF!</v>
      </c>
      <c r="M292" s="3"/>
      <c r="N292" s="3"/>
      <c r="O292" s="3"/>
      <c r="P292" s="3"/>
      <c r="Q292" s="17"/>
    </row>
    <row r="293" spans="1:17">
      <c r="A293" s="3"/>
      <c r="B293" s="3"/>
      <c r="C293" s="224" t="s">
        <v>240</v>
      </c>
      <c r="D293" s="4"/>
      <c r="E293" s="224"/>
      <c r="F293" s="224"/>
      <c r="G293" s="1617" t="s">
        <v>241</v>
      </c>
      <c r="H293" s="1617"/>
      <c r="I293" s="136" t="e">
        <f>#REF!</f>
        <v>#REF!</v>
      </c>
      <c r="J293" s="136" t="e">
        <f>#REF!</f>
        <v>#REF!</v>
      </c>
      <c r="K293" s="136" t="e">
        <f>#REF!</f>
        <v>#REF!</v>
      </c>
      <c r="L293" s="136" t="e">
        <f>#REF!</f>
        <v>#REF!</v>
      </c>
      <c r="M293" s="3"/>
      <c r="N293" s="3">
        <v>595.22418544831532</v>
      </c>
      <c r="O293" s="3"/>
      <c r="P293" s="3"/>
      <c r="Q293" s="17"/>
    </row>
    <row r="294" spans="1:17">
      <c r="A294" s="3"/>
      <c r="B294" s="3"/>
      <c r="C294" s="224" t="s">
        <v>242</v>
      </c>
      <c r="D294" s="4"/>
      <c r="E294" s="224"/>
      <c r="F294" s="224"/>
      <c r="G294" s="222"/>
      <c r="H294" s="222"/>
      <c r="I294" s="137"/>
      <c r="J294" s="137"/>
      <c r="K294" s="137"/>
      <c r="L294" s="137"/>
      <c r="M294" s="3"/>
      <c r="N294" s="3"/>
      <c r="O294" s="3"/>
      <c r="P294" s="3"/>
      <c r="Q294" s="17"/>
    </row>
    <row r="295" spans="1:17" ht="20.25">
      <c r="A295" s="3"/>
      <c r="B295" s="138" t="s">
        <v>243</v>
      </c>
      <c r="C295" s="358"/>
      <c r="D295" s="4"/>
      <c r="E295" s="224"/>
      <c r="F295" s="224"/>
      <c r="G295" s="263"/>
      <c r="H295" s="139"/>
      <c r="I295" s="141"/>
      <c r="J295" s="266"/>
      <c r="K295" s="263"/>
      <c r="L295" s="141"/>
      <c r="M295" s="3"/>
      <c r="N295" s="3"/>
      <c r="O295" s="3"/>
      <c r="P295" s="3"/>
      <c r="Q295" s="17"/>
    </row>
    <row r="296" spans="1:17">
      <c r="A296" s="3"/>
      <c r="B296" s="138" t="s">
        <v>244</v>
      </c>
      <c r="C296" s="358"/>
      <c r="D296" s="4"/>
      <c r="E296" s="224"/>
      <c r="F296" s="224"/>
      <c r="G296" s="221"/>
      <c r="H296" s="224"/>
      <c r="I296" s="139"/>
      <c r="J296" s="141"/>
      <c r="K296" s="141"/>
      <c r="L296" s="141"/>
      <c r="M296" s="3"/>
      <c r="N296" s="3"/>
      <c r="O296" s="3"/>
      <c r="P296" s="3"/>
      <c r="Q296" s="17"/>
    </row>
    <row r="297" spans="1:17">
      <c r="A297" s="3"/>
      <c r="B297" s="138" t="s">
        <v>245</v>
      </c>
      <c r="C297" s="224"/>
      <c r="D297" s="4"/>
      <c r="E297" s="224"/>
      <c r="F297" s="224"/>
      <c r="G297" s="224"/>
      <c r="H297" s="224"/>
      <c r="I297" s="224"/>
      <c r="J297" s="224"/>
      <c r="K297" s="143"/>
      <c r="L297" s="224"/>
      <c r="M297" s="3"/>
      <c r="N297" s="3"/>
      <c r="O297" s="3"/>
      <c r="P297" s="3"/>
      <c r="Q297" s="17"/>
    </row>
    <row r="298" spans="1:17">
      <c r="A298" s="3"/>
      <c r="B298" s="138" t="s">
        <v>246</v>
      </c>
      <c r="C298" s="224"/>
      <c r="D298" s="4"/>
      <c r="E298" s="224"/>
      <c r="F298" s="224"/>
      <c r="G298" s="224"/>
      <c r="H298" s="224"/>
      <c r="I298" s="224"/>
      <c r="J298" s="141"/>
      <c r="K298" s="224"/>
      <c r="L298" s="224"/>
      <c r="M298" s="3"/>
      <c r="N298" s="3"/>
      <c r="O298" s="3"/>
      <c r="P298" s="3"/>
      <c r="Q298" s="17"/>
    </row>
    <row r="299" spans="1:17">
      <c r="A299" s="3"/>
      <c r="B299" s="138" t="s">
        <v>247</v>
      </c>
      <c r="C299" s="224"/>
      <c r="D299" s="4"/>
      <c r="E299" s="224"/>
      <c r="F299" s="224"/>
      <c r="G299" s="224"/>
      <c r="L299" s="224"/>
      <c r="M299" s="3"/>
      <c r="N299" s="3"/>
      <c r="O299" s="3"/>
      <c r="P299" s="3"/>
      <c r="Q299" s="17"/>
    </row>
    <row r="300" spans="1:17">
      <c r="A300" s="3"/>
      <c r="B300" s="3" t="s">
        <v>248</v>
      </c>
      <c r="C300" s="224"/>
      <c r="D300" s="4"/>
      <c r="E300" s="224"/>
      <c r="F300" s="224"/>
      <c r="G300" s="224"/>
      <c r="H300" s="224"/>
      <c r="I300" s="224"/>
      <c r="J300" s="224"/>
      <c r="K300" s="224"/>
      <c r="L300" s="224"/>
      <c r="M300" s="3"/>
      <c r="N300" s="3"/>
      <c r="O300" s="3"/>
      <c r="P300" s="3"/>
      <c r="Q300" s="17"/>
    </row>
    <row r="301" spans="1:17">
      <c r="B301" s="5" t="s">
        <v>249</v>
      </c>
      <c r="G301" s="94">
        <v>1345956</v>
      </c>
      <c r="J301" s="94">
        <v>151771</v>
      </c>
      <c r="K301" s="94">
        <v>144242</v>
      </c>
      <c r="L301" s="94">
        <v>113601</v>
      </c>
      <c r="O301" s="3"/>
      <c r="Q301" s="17"/>
    </row>
    <row r="302" spans="1:17">
      <c r="B302" s="5"/>
      <c r="O302" s="3"/>
      <c r="Q302" s="17"/>
    </row>
    <row r="303" spans="1:17">
      <c r="B303" s="5"/>
      <c r="D303" s="5"/>
      <c r="E303" s="224"/>
      <c r="G303" s="5"/>
      <c r="H303" s="5"/>
      <c r="I303" s="224"/>
      <c r="O303" s="224"/>
      <c r="Q303" s="17"/>
    </row>
    <row r="304" spans="1:17">
      <c r="B304" s="5"/>
      <c r="D304" s="94"/>
      <c r="G304" s="5"/>
      <c r="H304" s="224"/>
      <c r="I304" s="224"/>
      <c r="L304" s="5"/>
      <c r="N304" s="224"/>
      <c r="O304" s="224"/>
      <c r="P304" s="224"/>
      <c r="Q304" s="17"/>
    </row>
    <row r="305" spans="2:17">
      <c r="B305" s="5"/>
      <c r="D305" s="94"/>
      <c r="G305" s="5"/>
      <c r="H305" s="224"/>
      <c r="I305" s="224"/>
      <c r="L305" s="5"/>
      <c r="N305" s="224"/>
      <c r="O305" s="224"/>
      <c r="Q305" s="17"/>
    </row>
    <row r="306" spans="2:17">
      <c r="D306" s="94"/>
      <c r="G306" s="5"/>
      <c r="H306" s="224"/>
      <c r="I306" s="224"/>
      <c r="L306" s="5"/>
      <c r="N306" s="224"/>
      <c r="O306" s="224"/>
      <c r="Q306" s="17"/>
    </row>
    <row r="307" spans="2:17">
      <c r="D307" s="94"/>
      <c r="G307" s="5"/>
      <c r="H307" s="224"/>
      <c r="I307" s="224"/>
      <c r="L307" s="5"/>
      <c r="N307" s="224"/>
      <c r="O307" s="224"/>
      <c r="Q307" s="17"/>
    </row>
    <row r="308" spans="2:17">
      <c r="B308" s="5"/>
      <c r="C308" s="5"/>
      <c r="D308" s="94"/>
      <c r="G308" s="5"/>
      <c r="H308" s="224"/>
      <c r="I308" s="224"/>
      <c r="L308" s="5"/>
      <c r="N308" s="224"/>
      <c r="O308" s="224"/>
      <c r="Q308" s="17"/>
    </row>
    <row r="309" spans="2:17">
      <c r="B309" s="5"/>
      <c r="C309" s="5"/>
      <c r="D309" s="94"/>
      <c r="G309" s="5"/>
      <c r="H309" s="224"/>
      <c r="I309" s="224"/>
      <c r="L309" s="5"/>
      <c r="N309" s="224"/>
      <c r="O309" s="224"/>
      <c r="Q309" s="17"/>
    </row>
    <row r="310" spans="2:17">
      <c r="B310" s="5"/>
      <c r="C310" s="5"/>
      <c r="D310" s="94"/>
      <c r="G310" s="5"/>
      <c r="H310" s="224"/>
      <c r="I310" s="224"/>
      <c r="L310" s="5"/>
      <c r="N310" s="224"/>
      <c r="O310" s="224"/>
      <c r="Q310" s="17"/>
    </row>
    <row r="311" spans="2:17">
      <c r="B311" s="5"/>
      <c r="C311" s="5"/>
      <c r="D311" s="94"/>
      <c r="G311" s="5"/>
      <c r="H311" s="224"/>
      <c r="I311" s="224"/>
      <c r="L311" s="5"/>
      <c r="N311" s="224"/>
      <c r="O311" s="224"/>
      <c r="Q311" s="17"/>
    </row>
    <row r="312" spans="2:17">
      <c r="B312" s="5"/>
      <c r="C312" s="5"/>
      <c r="D312" s="94"/>
      <c r="G312" s="5"/>
      <c r="H312" s="224"/>
      <c r="I312" s="224"/>
      <c r="L312" s="5"/>
      <c r="N312" s="224"/>
      <c r="O312" s="224"/>
      <c r="Q312" s="17"/>
    </row>
    <row r="313" spans="2:17">
      <c r="B313" s="5"/>
      <c r="C313" s="5"/>
      <c r="D313" s="94"/>
      <c r="G313" s="5"/>
      <c r="H313" s="224"/>
      <c r="I313" s="224"/>
      <c r="L313" s="5"/>
      <c r="N313" s="224"/>
      <c r="O313" s="224"/>
      <c r="Q313" s="17"/>
    </row>
    <row r="314" spans="2:17">
      <c r="B314" s="5"/>
      <c r="C314" s="5"/>
      <c r="D314" s="5"/>
      <c r="E314" s="224"/>
      <c r="G314" s="5"/>
      <c r="H314" s="5"/>
      <c r="I314" s="224"/>
      <c r="O314" s="224"/>
      <c r="Q314" s="17"/>
    </row>
    <row r="315" spans="2:17">
      <c r="B315" s="5"/>
      <c r="C315" s="5"/>
      <c r="D315" s="5"/>
      <c r="E315" s="224"/>
      <c r="G315" s="5"/>
      <c r="H315" s="5"/>
      <c r="I315" s="224"/>
      <c r="O315" s="224"/>
      <c r="Q315" s="17"/>
    </row>
    <row r="316" spans="2:17">
      <c r="B316" s="5"/>
      <c r="C316" s="5"/>
      <c r="D316" s="5"/>
      <c r="E316" s="224"/>
      <c r="G316" s="5"/>
      <c r="H316" s="5"/>
      <c r="I316" s="224"/>
      <c r="O316" s="224"/>
      <c r="Q316" s="17"/>
    </row>
    <row r="317" spans="2:17">
      <c r="B317" s="5"/>
      <c r="C317" s="5"/>
      <c r="D317" s="5"/>
      <c r="E317" s="224"/>
      <c r="G317" s="5"/>
      <c r="H317" s="5"/>
      <c r="I317" s="224"/>
      <c r="O317" s="224"/>
      <c r="Q317" s="17"/>
    </row>
    <row r="318" spans="2:17">
      <c r="B318" s="5"/>
      <c r="C318" s="5"/>
      <c r="D318" s="5"/>
      <c r="E318" s="224"/>
      <c r="G318" s="5"/>
      <c r="H318" s="5"/>
      <c r="I318" s="224"/>
      <c r="O318" s="224"/>
      <c r="Q318" s="17"/>
    </row>
    <row r="319" spans="2:17">
      <c r="B319" s="5"/>
      <c r="C319" s="5"/>
      <c r="D319" s="5"/>
      <c r="E319" s="224"/>
      <c r="G319" s="5"/>
      <c r="H319" s="5"/>
      <c r="I319" s="224"/>
      <c r="O319" s="224"/>
      <c r="Q319" s="17"/>
    </row>
    <row r="320" spans="2:17">
      <c r="B320" s="5"/>
      <c r="C320" s="5"/>
      <c r="D320" s="5"/>
      <c r="E320" s="224"/>
      <c r="G320" s="5"/>
      <c r="H320" s="5"/>
      <c r="I320" s="224"/>
      <c r="O320" s="224"/>
      <c r="Q320" s="17"/>
    </row>
    <row r="321" spans="2:17">
      <c r="B321" s="5"/>
      <c r="C321" s="5"/>
      <c r="D321" s="5"/>
      <c r="E321" s="224"/>
      <c r="G321" s="5"/>
      <c r="H321" s="5"/>
      <c r="I321" s="224"/>
      <c r="O321" s="224"/>
      <c r="Q321" s="17"/>
    </row>
    <row r="322" spans="2:17">
      <c r="B322" s="5"/>
      <c r="C322" s="5"/>
      <c r="D322" s="5"/>
      <c r="E322" s="224"/>
      <c r="G322" s="5"/>
      <c r="H322" s="5"/>
      <c r="I322" s="224"/>
      <c r="O322" s="224"/>
      <c r="Q322" s="17"/>
    </row>
    <row r="323" spans="2:17">
      <c r="B323" s="5"/>
      <c r="C323" s="5"/>
      <c r="D323" s="5"/>
      <c r="E323" s="224"/>
      <c r="G323" s="5"/>
      <c r="H323" s="5"/>
      <c r="I323" s="224"/>
      <c r="O323" s="224"/>
      <c r="Q323" s="17"/>
    </row>
    <row r="324" spans="2:17">
      <c r="B324" s="5"/>
      <c r="C324" s="5"/>
      <c r="D324" s="5"/>
      <c r="E324" s="224"/>
      <c r="G324" s="5"/>
      <c r="H324" s="5"/>
      <c r="I324" s="224"/>
      <c r="O324" s="224"/>
      <c r="Q324" s="17"/>
    </row>
    <row r="325" spans="2:17">
      <c r="B325" s="5"/>
      <c r="C325" s="5"/>
      <c r="D325" s="5"/>
      <c r="E325" s="224"/>
      <c r="G325" s="5"/>
      <c r="H325" s="5"/>
      <c r="I325" s="224"/>
      <c r="O325" s="224"/>
      <c r="Q325" s="17"/>
    </row>
    <row r="326" spans="2:17">
      <c r="B326" s="5"/>
      <c r="C326" s="5"/>
      <c r="D326" s="5"/>
      <c r="E326" s="224"/>
      <c r="G326" s="5"/>
      <c r="H326" s="5"/>
      <c r="I326" s="224"/>
      <c r="O326" s="224"/>
      <c r="Q326" s="17"/>
    </row>
    <row r="327" spans="2:17">
      <c r="B327" s="5"/>
      <c r="C327" s="5"/>
      <c r="D327" s="5"/>
      <c r="E327" s="224"/>
      <c r="G327" s="5"/>
      <c r="H327" s="5"/>
      <c r="I327" s="224"/>
      <c r="O327" s="224"/>
      <c r="Q327" s="17"/>
    </row>
    <row r="328" spans="2:17">
      <c r="B328" s="5"/>
      <c r="C328" s="5"/>
      <c r="D328" s="5"/>
      <c r="E328" s="224"/>
      <c r="G328" s="5"/>
      <c r="H328" s="5"/>
      <c r="I328" s="224"/>
      <c r="O328" s="224"/>
      <c r="Q328" s="17"/>
    </row>
    <row r="329" spans="2:17">
      <c r="B329" s="5"/>
      <c r="C329" s="5"/>
      <c r="D329" s="5"/>
      <c r="E329" s="224"/>
      <c r="G329" s="5"/>
      <c r="H329" s="5"/>
      <c r="I329" s="224"/>
      <c r="O329" s="224"/>
      <c r="Q329" s="17"/>
    </row>
    <row r="330" spans="2:17">
      <c r="B330" s="5"/>
      <c r="C330" s="5"/>
      <c r="O330" s="224"/>
      <c r="Q330" s="17"/>
    </row>
    <row r="331" spans="2:17">
      <c r="B331" s="5"/>
      <c r="C331" s="5"/>
      <c r="O331" s="224"/>
      <c r="Q331" s="17"/>
    </row>
    <row r="332" spans="2:17">
      <c r="B332" s="5"/>
      <c r="C332" s="5"/>
      <c r="O332" s="224"/>
      <c r="Q332" s="17"/>
    </row>
    <row r="333" spans="2:17">
      <c r="B333" s="5"/>
      <c r="C333" s="5"/>
      <c r="O333" s="224"/>
      <c r="Q333" s="17"/>
    </row>
    <row r="334" spans="2:17">
      <c r="B334" s="5"/>
      <c r="C334" s="5"/>
      <c r="O334" s="224"/>
      <c r="Q334" s="17"/>
    </row>
    <row r="335" spans="2:17">
      <c r="B335" s="5"/>
      <c r="C335" s="5"/>
      <c r="O335" s="224"/>
      <c r="Q335" s="17"/>
    </row>
    <row r="336" spans="2:17">
      <c r="B336" s="5"/>
      <c r="C336" s="5"/>
      <c r="O336" s="224"/>
      <c r="Q336" s="17"/>
    </row>
    <row r="337" spans="2:17">
      <c r="B337" s="5"/>
      <c r="C337" s="5"/>
      <c r="O337" s="224"/>
      <c r="Q337" s="17"/>
    </row>
    <row r="338" spans="2:17">
      <c r="B338" s="5"/>
      <c r="C338" s="5"/>
      <c r="O338" s="224"/>
      <c r="Q338" s="17"/>
    </row>
    <row r="339" spans="2:17">
      <c r="B339" s="5"/>
      <c r="C339" s="5"/>
      <c r="O339" s="224"/>
      <c r="Q339" s="17"/>
    </row>
    <row r="340" spans="2:17">
      <c r="B340" s="5"/>
      <c r="C340" s="5"/>
      <c r="D340" s="5"/>
      <c r="E340" s="5"/>
      <c r="F340" s="5"/>
      <c r="G340" s="5"/>
      <c r="H340" s="5"/>
      <c r="I340" s="5"/>
      <c r="J340" s="5"/>
      <c r="K340" s="5"/>
      <c r="L340" s="5"/>
      <c r="O340" s="224"/>
      <c r="Q340" s="17"/>
    </row>
    <row r="341" spans="2:17">
      <c r="B341" s="5"/>
      <c r="C341" s="5"/>
      <c r="D341" s="5"/>
      <c r="E341" s="5"/>
      <c r="F341" s="5"/>
      <c r="G341" s="5"/>
      <c r="H341" s="5"/>
      <c r="I341" s="5"/>
      <c r="J341" s="5"/>
      <c r="K341" s="5"/>
      <c r="L341" s="5"/>
      <c r="O341" s="224"/>
      <c r="Q341" s="17"/>
    </row>
    <row r="342" spans="2:17">
      <c r="B342" s="5"/>
      <c r="C342" s="5"/>
      <c r="D342" s="5"/>
      <c r="E342" s="5"/>
      <c r="F342" s="5"/>
      <c r="G342" s="5"/>
      <c r="H342" s="5"/>
      <c r="I342" s="5"/>
      <c r="J342" s="5"/>
      <c r="K342" s="5"/>
      <c r="L342" s="5"/>
      <c r="O342" s="224"/>
      <c r="Q342" s="17"/>
    </row>
    <row r="343" spans="2:17">
      <c r="B343" s="5"/>
      <c r="C343" s="5"/>
      <c r="D343" s="5"/>
      <c r="E343" s="5"/>
      <c r="F343" s="5"/>
      <c r="G343" s="5"/>
      <c r="H343" s="5"/>
      <c r="I343" s="5"/>
      <c r="J343" s="5"/>
      <c r="K343" s="5"/>
      <c r="L343" s="5"/>
      <c r="O343" s="224"/>
      <c r="Q343" s="17"/>
    </row>
    <row r="344" spans="2:17">
      <c r="B344" s="5"/>
      <c r="C344" s="5"/>
      <c r="D344" s="5"/>
      <c r="E344" s="5"/>
      <c r="F344" s="5"/>
      <c r="G344" s="5"/>
      <c r="H344" s="5"/>
      <c r="I344" s="5"/>
      <c r="J344" s="5"/>
      <c r="K344" s="5"/>
      <c r="L344" s="5"/>
      <c r="O344" s="224"/>
      <c r="Q344" s="17"/>
    </row>
    <row r="345" spans="2:17">
      <c r="B345" s="5"/>
      <c r="C345" s="5"/>
      <c r="D345" s="5"/>
      <c r="E345" s="5"/>
      <c r="F345" s="5"/>
      <c r="G345" s="5"/>
      <c r="H345" s="5"/>
      <c r="I345" s="5"/>
      <c r="J345" s="5"/>
      <c r="K345" s="5"/>
      <c r="L345" s="5"/>
      <c r="O345" s="224"/>
      <c r="Q345" s="17"/>
    </row>
    <row r="346" spans="2:17">
      <c r="B346" s="5"/>
      <c r="C346" s="5"/>
      <c r="D346" s="5"/>
      <c r="E346" s="5"/>
      <c r="F346" s="5"/>
      <c r="G346" s="5"/>
      <c r="H346" s="5"/>
      <c r="I346" s="5"/>
      <c r="J346" s="5"/>
      <c r="K346" s="5"/>
      <c r="L346" s="5"/>
      <c r="O346" s="224"/>
      <c r="Q346" s="17"/>
    </row>
    <row r="347" spans="2:17">
      <c r="B347" s="5"/>
      <c r="C347" s="5"/>
      <c r="D347" s="5"/>
      <c r="E347" s="5"/>
      <c r="F347" s="5"/>
      <c r="G347" s="5"/>
      <c r="H347" s="5"/>
      <c r="I347" s="5"/>
      <c r="J347" s="5"/>
      <c r="K347" s="5"/>
      <c r="L347" s="5"/>
      <c r="O347" s="224"/>
      <c r="Q347" s="17"/>
    </row>
    <row r="348" spans="2:17">
      <c r="B348" s="5"/>
      <c r="C348" s="5"/>
      <c r="D348" s="5"/>
      <c r="E348" s="5"/>
      <c r="F348" s="5"/>
      <c r="G348" s="5"/>
      <c r="H348" s="5"/>
      <c r="I348" s="5"/>
      <c r="J348" s="5"/>
      <c r="K348" s="5"/>
      <c r="L348" s="5"/>
      <c r="O348" s="224"/>
      <c r="Q348" s="17"/>
    </row>
    <row r="349" spans="2:17">
      <c r="B349" s="5"/>
      <c r="C349" s="5"/>
      <c r="D349" s="5"/>
      <c r="E349" s="5"/>
      <c r="F349" s="5"/>
      <c r="G349" s="5"/>
      <c r="H349" s="5"/>
      <c r="I349" s="5"/>
      <c r="J349" s="5"/>
      <c r="K349" s="5"/>
      <c r="L349" s="5"/>
      <c r="O349" s="224"/>
      <c r="Q349" s="17"/>
    </row>
    <row r="350" spans="2:17">
      <c r="B350" s="5"/>
      <c r="C350" s="5"/>
      <c r="D350" s="5"/>
      <c r="E350" s="5"/>
      <c r="F350" s="5"/>
      <c r="G350" s="5"/>
      <c r="H350" s="5"/>
      <c r="I350" s="5"/>
      <c r="J350" s="5"/>
      <c r="K350" s="5"/>
      <c r="L350" s="5"/>
      <c r="O350" s="224"/>
      <c r="Q350" s="17"/>
    </row>
    <row r="351" spans="2:17">
      <c r="B351" s="5"/>
      <c r="C351" s="5"/>
      <c r="D351" s="5"/>
      <c r="E351" s="5"/>
      <c r="F351" s="5"/>
      <c r="G351" s="5"/>
      <c r="H351" s="5"/>
      <c r="I351" s="5"/>
      <c r="J351" s="5"/>
      <c r="K351" s="5"/>
      <c r="L351" s="5"/>
      <c r="O351" s="224"/>
      <c r="Q351" s="17"/>
    </row>
    <row r="352" spans="2:17">
      <c r="B352" s="5"/>
      <c r="C352" s="5"/>
      <c r="D352" s="5"/>
      <c r="E352" s="5"/>
      <c r="F352" s="5"/>
      <c r="G352" s="5"/>
      <c r="H352" s="5"/>
      <c r="I352" s="5"/>
      <c r="J352" s="5"/>
      <c r="K352" s="5"/>
      <c r="L352" s="5"/>
      <c r="O352" s="224"/>
      <c r="Q352" s="17"/>
    </row>
    <row r="353" spans="2:17">
      <c r="B353" s="5"/>
      <c r="C353" s="5"/>
      <c r="D353" s="5"/>
      <c r="E353" s="5"/>
      <c r="F353" s="5"/>
      <c r="G353" s="5"/>
      <c r="H353" s="5"/>
      <c r="I353" s="5"/>
      <c r="J353" s="5"/>
      <c r="K353" s="5"/>
      <c r="L353" s="5"/>
      <c r="O353" s="224"/>
      <c r="Q353" s="17"/>
    </row>
    <row r="354" spans="2:17">
      <c r="B354" s="5"/>
      <c r="C354" s="5"/>
      <c r="D354" s="5"/>
      <c r="E354" s="5"/>
      <c r="F354" s="5"/>
      <c r="G354" s="5"/>
      <c r="H354" s="5"/>
      <c r="I354" s="5"/>
      <c r="J354" s="5"/>
      <c r="K354" s="5"/>
      <c r="L354" s="5"/>
      <c r="O354" s="224"/>
      <c r="Q354" s="17"/>
    </row>
    <row r="355" spans="2:17">
      <c r="B355" s="5"/>
      <c r="C355" s="5"/>
      <c r="D355" s="5"/>
      <c r="E355" s="5"/>
      <c r="F355" s="5"/>
      <c r="G355" s="5"/>
      <c r="H355" s="5"/>
      <c r="I355" s="5"/>
      <c r="J355" s="5"/>
      <c r="K355" s="5"/>
      <c r="L355" s="5"/>
      <c r="O355" s="224"/>
      <c r="Q355" s="17"/>
    </row>
    <row r="356" spans="2:17">
      <c r="B356" s="5"/>
      <c r="C356" s="5"/>
      <c r="D356" s="5"/>
      <c r="E356" s="5"/>
      <c r="F356" s="5"/>
      <c r="G356" s="5"/>
      <c r="H356" s="5"/>
      <c r="I356" s="5"/>
      <c r="J356" s="5"/>
      <c r="K356" s="5"/>
      <c r="L356" s="5"/>
      <c r="O356" s="224"/>
      <c r="Q356" s="17"/>
    </row>
    <row r="357" spans="2:17">
      <c r="B357" s="5"/>
      <c r="C357" s="5"/>
      <c r="D357" s="5"/>
      <c r="E357" s="5"/>
      <c r="F357" s="5"/>
      <c r="G357" s="5"/>
      <c r="H357" s="5"/>
      <c r="I357" s="5"/>
      <c r="J357" s="5"/>
      <c r="K357" s="5"/>
      <c r="L357" s="5"/>
      <c r="O357" s="224"/>
      <c r="Q357" s="17"/>
    </row>
    <row r="358" spans="2:17">
      <c r="B358" s="5"/>
      <c r="C358" s="5"/>
      <c r="D358" s="5"/>
      <c r="E358" s="5"/>
      <c r="F358" s="5"/>
      <c r="G358" s="5"/>
      <c r="H358" s="5"/>
      <c r="I358" s="5"/>
      <c r="J358" s="5"/>
      <c r="K358" s="5"/>
      <c r="L358" s="5"/>
      <c r="O358" s="224"/>
      <c r="Q358" s="17"/>
    </row>
    <row r="359" spans="2:17">
      <c r="B359" s="5"/>
      <c r="C359" s="5"/>
      <c r="D359" s="5"/>
      <c r="E359" s="5"/>
      <c r="F359" s="5"/>
      <c r="G359" s="5"/>
      <c r="H359" s="5"/>
      <c r="I359" s="5"/>
      <c r="J359" s="5"/>
      <c r="K359" s="5"/>
      <c r="L359" s="5"/>
      <c r="O359" s="224"/>
      <c r="Q359" s="17"/>
    </row>
    <row r="360" spans="2:17">
      <c r="B360" s="5"/>
      <c r="C360" s="5"/>
      <c r="D360" s="5"/>
      <c r="E360" s="5"/>
      <c r="F360" s="5"/>
      <c r="G360" s="5"/>
      <c r="H360" s="5"/>
      <c r="I360" s="5"/>
      <c r="J360" s="5"/>
      <c r="K360" s="5"/>
      <c r="L360" s="5"/>
      <c r="O360" s="224"/>
      <c r="Q360" s="17"/>
    </row>
    <row r="361" spans="2:17">
      <c r="B361" s="5"/>
      <c r="C361" s="5"/>
      <c r="D361" s="5"/>
      <c r="E361" s="5"/>
      <c r="F361" s="5"/>
      <c r="G361" s="5"/>
      <c r="H361" s="5"/>
      <c r="I361" s="5"/>
      <c r="J361" s="5"/>
      <c r="K361" s="5"/>
      <c r="L361" s="5"/>
      <c r="O361" s="224"/>
      <c r="Q361" s="17"/>
    </row>
    <row r="362" spans="2:17">
      <c r="B362" s="5"/>
      <c r="C362" s="5"/>
      <c r="D362" s="5"/>
      <c r="E362" s="5"/>
      <c r="F362" s="5"/>
      <c r="G362" s="5"/>
      <c r="H362" s="5"/>
      <c r="I362" s="5"/>
      <c r="J362" s="5"/>
      <c r="K362" s="5"/>
      <c r="L362" s="5"/>
      <c r="O362" s="224"/>
      <c r="Q362" s="17"/>
    </row>
    <row r="363" spans="2:17">
      <c r="B363" s="5"/>
      <c r="C363" s="5"/>
      <c r="D363" s="5"/>
      <c r="E363" s="5"/>
      <c r="F363" s="5"/>
      <c r="G363" s="5"/>
      <c r="H363" s="5"/>
      <c r="I363" s="5"/>
      <c r="J363" s="5"/>
      <c r="K363" s="5"/>
      <c r="L363" s="5"/>
      <c r="O363" s="224"/>
      <c r="Q363" s="17"/>
    </row>
    <row r="364" spans="2:17">
      <c r="B364" s="5"/>
      <c r="C364" s="5"/>
      <c r="D364" s="5"/>
      <c r="E364" s="5"/>
      <c r="F364" s="5"/>
      <c r="G364" s="5"/>
      <c r="H364" s="5"/>
      <c r="I364" s="5"/>
      <c r="J364" s="5"/>
      <c r="K364" s="5"/>
      <c r="L364" s="5"/>
      <c r="O364" s="224"/>
      <c r="Q364" s="17"/>
    </row>
    <row r="365" spans="2:17">
      <c r="B365" s="5"/>
      <c r="C365" s="5"/>
      <c r="D365" s="5"/>
      <c r="E365" s="5"/>
      <c r="F365" s="5"/>
      <c r="G365" s="5"/>
      <c r="H365" s="5"/>
      <c r="I365" s="5"/>
      <c r="J365" s="5"/>
      <c r="K365" s="5"/>
      <c r="L365" s="5"/>
      <c r="O365" s="224"/>
      <c r="Q365" s="17"/>
    </row>
    <row r="366" spans="2:17">
      <c r="B366" s="5"/>
      <c r="C366" s="5"/>
      <c r="D366" s="5"/>
      <c r="E366" s="5"/>
      <c r="F366" s="5"/>
      <c r="G366" s="5"/>
      <c r="H366" s="5"/>
      <c r="I366" s="5"/>
      <c r="J366" s="5"/>
      <c r="K366" s="5"/>
      <c r="L366" s="5"/>
      <c r="O366" s="224"/>
      <c r="Q366" s="17"/>
    </row>
    <row r="367" spans="2:17">
      <c r="B367" s="5"/>
      <c r="C367" s="5"/>
      <c r="D367" s="5"/>
      <c r="E367" s="5"/>
      <c r="F367" s="5"/>
      <c r="G367" s="5"/>
      <c r="H367" s="5"/>
      <c r="I367" s="5"/>
      <c r="J367" s="5"/>
      <c r="K367" s="5"/>
      <c r="L367" s="5"/>
      <c r="O367" s="224"/>
      <c r="Q367" s="17"/>
    </row>
    <row r="368" spans="2:17">
      <c r="B368" s="5"/>
      <c r="C368" s="5"/>
      <c r="D368" s="5"/>
      <c r="E368" s="5"/>
      <c r="F368" s="5"/>
      <c r="G368" s="5"/>
      <c r="H368" s="5"/>
      <c r="I368" s="5"/>
      <c r="J368" s="5"/>
      <c r="K368" s="5"/>
      <c r="L368" s="5"/>
      <c r="O368" s="224"/>
      <c r="Q368" s="17"/>
    </row>
    <row r="369" spans="2:17">
      <c r="B369" s="5"/>
      <c r="C369" s="5"/>
      <c r="D369" s="5"/>
      <c r="E369" s="5"/>
      <c r="F369" s="5"/>
      <c r="G369" s="5"/>
      <c r="H369" s="5"/>
      <c r="I369" s="5"/>
      <c r="J369" s="5"/>
      <c r="K369" s="5"/>
      <c r="L369" s="5"/>
      <c r="O369" s="224"/>
      <c r="Q369" s="17"/>
    </row>
    <row r="370" spans="2:17">
      <c r="B370" s="5"/>
      <c r="C370" s="5"/>
      <c r="D370" s="5"/>
      <c r="E370" s="5"/>
      <c r="F370" s="5"/>
      <c r="G370" s="5"/>
      <c r="H370" s="5"/>
      <c r="I370" s="5"/>
      <c r="J370" s="5"/>
      <c r="K370" s="5"/>
      <c r="L370" s="5"/>
      <c r="O370" s="224"/>
      <c r="Q370" s="17"/>
    </row>
    <row r="371" spans="2:17">
      <c r="B371" s="5"/>
      <c r="C371" s="5"/>
      <c r="D371" s="5"/>
      <c r="E371" s="5"/>
      <c r="F371" s="5"/>
      <c r="G371" s="5"/>
      <c r="H371" s="5"/>
      <c r="I371" s="5"/>
      <c r="J371" s="5"/>
      <c r="K371" s="5"/>
      <c r="L371" s="5"/>
      <c r="O371" s="224"/>
      <c r="Q371" s="17"/>
    </row>
    <row r="372" spans="2:17">
      <c r="B372" s="5"/>
      <c r="C372" s="5"/>
      <c r="D372" s="5"/>
      <c r="E372" s="5"/>
      <c r="F372" s="5"/>
      <c r="G372" s="5"/>
      <c r="H372" s="5"/>
      <c r="I372" s="5"/>
      <c r="J372" s="5"/>
      <c r="K372" s="5"/>
      <c r="L372" s="5"/>
      <c r="O372" s="224"/>
      <c r="Q372" s="17"/>
    </row>
    <row r="373" spans="2:17">
      <c r="B373" s="5"/>
      <c r="C373" s="5"/>
      <c r="D373" s="5"/>
      <c r="E373" s="5"/>
      <c r="F373" s="5"/>
      <c r="G373" s="5"/>
      <c r="H373" s="5"/>
      <c r="I373" s="5"/>
      <c r="J373" s="5"/>
      <c r="K373" s="5"/>
      <c r="L373" s="5"/>
      <c r="O373" s="224"/>
      <c r="Q373" s="17"/>
    </row>
    <row r="374" spans="2:17">
      <c r="B374" s="5"/>
      <c r="C374" s="5"/>
      <c r="D374" s="5"/>
      <c r="E374" s="5"/>
      <c r="F374" s="5"/>
      <c r="G374" s="5"/>
      <c r="H374" s="5"/>
      <c r="I374" s="5"/>
      <c r="J374" s="5"/>
      <c r="K374" s="5"/>
      <c r="L374" s="5"/>
      <c r="O374" s="224"/>
      <c r="Q374" s="17"/>
    </row>
    <row r="375" spans="2:17">
      <c r="B375" s="5"/>
      <c r="C375" s="5"/>
      <c r="D375" s="5"/>
      <c r="E375" s="5"/>
      <c r="F375" s="5"/>
      <c r="G375" s="5"/>
      <c r="H375" s="5"/>
      <c r="I375" s="5"/>
      <c r="J375" s="5"/>
      <c r="K375" s="5"/>
      <c r="L375" s="5"/>
      <c r="O375" s="224"/>
      <c r="Q375" s="17"/>
    </row>
    <row r="376" spans="2:17">
      <c r="B376" s="5"/>
      <c r="C376" s="5"/>
      <c r="D376" s="5"/>
      <c r="E376" s="5"/>
      <c r="F376" s="5"/>
      <c r="G376" s="5"/>
      <c r="H376" s="5"/>
      <c r="I376" s="5"/>
      <c r="J376" s="5"/>
      <c r="K376" s="5"/>
      <c r="L376" s="5"/>
      <c r="O376" s="224"/>
      <c r="Q376" s="17"/>
    </row>
    <row r="377" spans="2:17">
      <c r="B377" s="5"/>
      <c r="C377" s="5"/>
      <c r="D377" s="5"/>
      <c r="E377" s="5"/>
      <c r="F377" s="5"/>
      <c r="G377" s="5"/>
      <c r="H377" s="5"/>
      <c r="I377" s="5"/>
      <c r="J377" s="5"/>
      <c r="K377" s="5"/>
      <c r="L377" s="5"/>
      <c r="O377" s="224"/>
      <c r="Q377" s="17"/>
    </row>
    <row r="378" spans="2:17">
      <c r="B378" s="5"/>
      <c r="C378" s="5"/>
      <c r="D378" s="5"/>
      <c r="E378" s="5"/>
      <c r="F378" s="5"/>
      <c r="G378" s="5"/>
      <c r="H378" s="5"/>
      <c r="I378" s="5"/>
      <c r="J378" s="5"/>
      <c r="K378" s="5"/>
      <c r="L378" s="5"/>
      <c r="O378" s="224"/>
      <c r="Q378" s="17"/>
    </row>
    <row r="379" spans="2:17">
      <c r="B379" s="5"/>
      <c r="C379" s="5"/>
      <c r="D379" s="5"/>
      <c r="E379" s="5"/>
      <c r="F379" s="5"/>
      <c r="G379" s="5"/>
      <c r="H379" s="5"/>
      <c r="I379" s="5"/>
      <c r="J379" s="5"/>
      <c r="K379" s="5"/>
      <c r="L379" s="5"/>
      <c r="O379" s="224"/>
      <c r="Q379" s="17"/>
    </row>
    <row r="380" spans="2:17">
      <c r="B380" s="5"/>
      <c r="C380" s="5"/>
      <c r="D380" s="5"/>
      <c r="E380" s="5"/>
      <c r="F380" s="5"/>
      <c r="G380" s="5"/>
      <c r="H380" s="5"/>
      <c r="I380" s="5"/>
      <c r="J380" s="5"/>
      <c r="K380" s="5"/>
      <c r="L380" s="5"/>
      <c r="O380" s="224"/>
      <c r="Q380" s="17"/>
    </row>
    <row r="381" spans="2:17">
      <c r="B381" s="5"/>
      <c r="C381" s="5"/>
      <c r="D381" s="5"/>
      <c r="E381" s="5"/>
      <c r="F381" s="5"/>
      <c r="G381" s="5"/>
      <c r="H381" s="5"/>
      <c r="I381" s="5"/>
      <c r="J381" s="5"/>
      <c r="K381" s="5"/>
      <c r="L381" s="5"/>
      <c r="O381" s="224"/>
      <c r="Q381" s="17"/>
    </row>
    <row r="382" spans="2:17">
      <c r="B382" s="5"/>
      <c r="C382" s="5"/>
      <c r="D382" s="5"/>
      <c r="E382" s="5"/>
      <c r="F382" s="5"/>
      <c r="G382" s="5"/>
      <c r="H382" s="5"/>
      <c r="I382" s="5"/>
      <c r="J382" s="5"/>
      <c r="K382" s="5"/>
      <c r="L382" s="5"/>
      <c r="O382" s="224"/>
      <c r="Q382" s="17"/>
    </row>
    <row r="383" spans="2:17">
      <c r="B383" s="5"/>
      <c r="C383" s="5"/>
      <c r="D383" s="5"/>
      <c r="E383" s="5"/>
      <c r="F383" s="5"/>
      <c r="G383" s="5"/>
      <c r="H383" s="5"/>
      <c r="I383" s="5"/>
      <c r="J383" s="5"/>
      <c r="K383" s="5"/>
      <c r="L383" s="5"/>
      <c r="O383" s="224"/>
      <c r="Q383" s="17"/>
    </row>
    <row r="384" spans="2:17">
      <c r="B384" s="5"/>
      <c r="C384" s="5"/>
      <c r="D384" s="5"/>
      <c r="E384" s="5"/>
      <c r="F384" s="5"/>
      <c r="G384" s="5"/>
      <c r="H384" s="5"/>
      <c r="I384" s="5"/>
      <c r="J384" s="5"/>
      <c r="K384" s="5"/>
      <c r="L384" s="5"/>
      <c r="O384" s="224"/>
      <c r="Q384" s="17"/>
    </row>
    <row r="385" spans="2:17">
      <c r="B385" s="5"/>
      <c r="C385" s="5"/>
      <c r="D385" s="5"/>
      <c r="E385" s="5"/>
      <c r="F385" s="5"/>
      <c r="G385" s="5"/>
      <c r="H385" s="5"/>
      <c r="I385" s="5"/>
      <c r="J385" s="5"/>
      <c r="K385" s="5"/>
      <c r="L385" s="5"/>
      <c r="O385" s="224"/>
      <c r="Q385" s="17"/>
    </row>
    <row r="386" spans="2:17">
      <c r="B386" s="5"/>
      <c r="C386" s="5"/>
      <c r="D386" s="5"/>
      <c r="E386" s="5"/>
      <c r="F386" s="5"/>
      <c r="G386" s="5"/>
      <c r="H386" s="5"/>
      <c r="I386" s="5"/>
      <c r="J386" s="5"/>
      <c r="K386" s="5"/>
      <c r="L386" s="5"/>
      <c r="O386" s="224"/>
      <c r="Q386" s="17"/>
    </row>
    <row r="387" spans="2:17">
      <c r="B387" s="5"/>
      <c r="C387" s="5"/>
      <c r="D387" s="5"/>
      <c r="E387" s="5"/>
      <c r="F387" s="5"/>
      <c r="G387" s="5"/>
      <c r="H387" s="5"/>
      <c r="I387" s="5"/>
      <c r="J387" s="5"/>
      <c r="K387" s="5"/>
      <c r="L387" s="5"/>
      <c r="O387" s="224"/>
      <c r="Q387" s="17"/>
    </row>
    <row r="388" spans="2:17">
      <c r="B388" s="5"/>
      <c r="C388" s="5"/>
      <c r="D388" s="5"/>
      <c r="E388" s="5"/>
      <c r="F388" s="5"/>
      <c r="G388" s="5"/>
      <c r="H388" s="5"/>
      <c r="I388" s="5"/>
      <c r="J388" s="5"/>
      <c r="K388" s="5"/>
      <c r="L388" s="5"/>
      <c r="O388" s="224"/>
      <c r="Q388" s="17"/>
    </row>
    <row r="389" spans="2:17">
      <c r="B389" s="5"/>
      <c r="C389" s="5"/>
      <c r="D389" s="5"/>
      <c r="E389" s="5"/>
      <c r="F389" s="5"/>
      <c r="G389" s="5"/>
      <c r="H389" s="5"/>
      <c r="I389" s="5"/>
      <c r="J389" s="5"/>
      <c r="K389" s="5"/>
      <c r="L389" s="5"/>
      <c r="O389" s="224"/>
      <c r="Q389" s="17"/>
    </row>
    <row r="390" spans="2:17">
      <c r="B390" s="5"/>
      <c r="C390" s="5"/>
      <c r="D390" s="5"/>
      <c r="E390" s="5"/>
      <c r="F390" s="5"/>
      <c r="G390" s="5"/>
      <c r="H390" s="5"/>
      <c r="I390" s="5"/>
      <c r="J390" s="5"/>
      <c r="K390" s="5"/>
      <c r="L390" s="5"/>
      <c r="O390" s="224"/>
      <c r="Q390" s="17"/>
    </row>
    <row r="391" spans="2:17">
      <c r="B391" s="5"/>
      <c r="C391" s="5"/>
      <c r="D391" s="5"/>
      <c r="E391" s="5"/>
      <c r="F391" s="5"/>
      <c r="G391" s="5"/>
      <c r="H391" s="5"/>
      <c r="I391" s="5"/>
      <c r="J391" s="5"/>
      <c r="K391" s="5"/>
      <c r="L391" s="5"/>
      <c r="O391" s="224"/>
      <c r="Q391" s="17"/>
    </row>
    <row r="392" spans="2:17">
      <c r="B392" s="5"/>
      <c r="C392" s="5"/>
      <c r="D392" s="5"/>
      <c r="E392" s="5"/>
      <c r="F392" s="5"/>
      <c r="G392" s="5"/>
      <c r="H392" s="5"/>
      <c r="I392" s="5"/>
      <c r="J392" s="5"/>
      <c r="K392" s="5"/>
      <c r="L392" s="5"/>
      <c r="O392" s="224"/>
      <c r="Q392" s="17"/>
    </row>
    <row r="393" spans="2:17">
      <c r="B393" s="5"/>
      <c r="C393" s="5"/>
      <c r="D393" s="5"/>
      <c r="E393" s="5"/>
      <c r="F393" s="5"/>
      <c r="G393" s="5"/>
      <c r="H393" s="5"/>
      <c r="I393" s="5"/>
      <c r="J393" s="5"/>
      <c r="K393" s="5"/>
      <c r="L393" s="5"/>
      <c r="O393" s="224"/>
      <c r="Q393" s="17"/>
    </row>
    <row r="394" spans="2:17">
      <c r="B394" s="5"/>
      <c r="C394" s="5"/>
      <c r="D394" s="5"/>
      <c r="E394" s="5"/>
      <c r="F394" s="5"/>
      <c r="G394" s="5"/>
      <c r="H394" s="5"/>
      <c r="I394" s="5"/>
      <c r="J394" s="5"/>
      <c r="K394" s="5"/>
      <c r="L394" s="5"/>
      <c r="O394" s="224"/>
      <c r="Q394" s="17"/>
    </row>
    <row r="395" spans="2:17">
      <c r="B395" s="5"/>
      <c r="C395" s="5"/>
      <c r="D395" s="5"/>
      <c r="E395" s="5"/>
      <c r="F395" s="5"/>
      <c r="G395" s="5"/>
      <c r="H395" s="5"/>
      <c r="I395" s="5"/>
      <c r="J395" s="5"/>
      <c r="K395" s="5"/>
      <c r="L395" s="5"/>
      <c r="O395" s="224"/>
      <c r="Q395" s="17"/>
    </row>
    <row r="396" spans="2:17">
      <c r="B396" s="5"/>
      <c r="C396" s="5"/>
      <c r="D396" s="5"/>
      <c r="E396" s="5"/>
      <c r="F396" s="5"/>
      <c r="G396" s="5"/>
      <c r="H396" s="5"/>
      <c r="I396" s="5"/>
      <c r="J396" s="5"/>
      <c r="K396" s="5"/>
      <c r="L396" s="5"/>
      <c r="O396" s="224"/>
      <c r="Q396" s="17"/>
    </row>
    <row r="397" spans="2:17">
      <c r="B397" s="5"/>
      <c r="C397" s="5"/>
      <c r="D397" s="5"/>
      <c r="E397" s="5"/>
      <c r="F397" s="5"/>
      <c r="G397" s="5"/>
      <c r="H397" s="5"/>
      <c r="I397" s="5"/>
      <c r="J397" s="5"/>
      <c r="K397" s="5"/>
      <c r="L397" s="5"/>
      <c r="O397" s="224"/>
      <c r="Q397" s="17"/>
    </row>
    <row r="398" spans="2:17">
      <c r="B398" s="5"/>
      <c r="C398" s="5"/>
      <c r="D398" s="5"/>
      <c r="E398" s="5"/>
      <c r="F398" s="5"/>
      <c r="G398" s="5"/>
      <c r="H398" s="5"/>
      <c r="I398" s="5"/>
      <c r="J398" s="5"/>
      <c r="K398" s="5"/>
      <c r="L398" s="5"/>
      <c r="O398" s="224"/>
      <c r="Q398" s="17"/>
    </row>
    <row r="399" spans="2:17">
      <c r="B399" s="5"/>
      <c r="C399" s="5"/>
      <c r="D399" s="5"/>
      <c r="E399" s="5"/>
      <c r="F399" s="5"/>
      <c r="G399" s="5"/>
      <c r="H399" s="5"/>
      <c r="I399" s="5"/>
      <c r="J399" s="5"/>
      <c r="K399" s="5"/>
      <c r="L399" s="5"/>
      <c r="O399" s="224"/>
      <c r="Q399" s="17"/>
    </row>
    <row r="400" spans="2:17">
      <c r="B400" s="5"/>
      <c r="C400" s="5"/>
      <c r="D400" s="5"/>
      <c r="E400" s="5"/>
      <c r="F400" s="5"/>
      <c r="G400" s="5"/>
      <c r="H400" s="5"/>
      <c r="I400" s="5"/>
      <c r="J400" s="5"/>
      <c r="K400" s="5"/>
      <c r="L400" s="5"/>
      <c r="O400" s="224"/>
      <c r="Q400" s="17"/>
    </row>
    <row r="401" spans="2:17">
      <c r="B401" s="5"/>
      <c r="C401" s="5"/>
      <c r="D401" s="5"/>
      <c r="E401" s="5"/>
      <c r="F401" s="5"/>
      <c r="G401" s="5"/>
      <c r="H401" s="5"/>
      <c r="I401" s="5"/>
      <c r="J401" s="5"/>
      <c r="K401" s="5"/>
      <c r="L401" s="5"/>
      <c r="O401" s="224"/>
      <c r="Q401" s="17"/>
    </row>
    <row r="402" spans="2:17">
      <c r="B402" s="5"/>
      <c r="C402" s="5"/>
      <c r="D402" s="5"/>
      <c r="E402" s="5"/>
      <c r="F402" s="5"/>
      <c r="G402" s="5"/>
      <c r="H402" s="5"/>
      <c r="I402" s="5"/>
      <c r="J402" s="5"/>
      <c r="K402" s="5"/>
      <c r="L402" s="5"/>
      <c r="O402" s="224"/>
      <c r="Q402" s="17"/>
    </row>
    <row r="403" spans="2:17">
      <c r="B403" s="5"/>
      <c r="C403" s="5"/>
      <c r="D403" s="5"/>
      <c r="E403" s="5"/>
      <c r="F403" s="5"/>
      <c r="G403" s="5"/>
      <c r="H403" s="5"/>
      <c r="I403" s="5"/>
      <c r="J403" s="5"/>
      <c r="K403" s="5"/>
      <c r="L403" s="5"/>
      <c r="O403" s="224"/>
      <c r="Q403" s="17"/>
    </row>
    <row r="404" spans="2:17">
      <c r="B404" s="5"/>
      <c r="C404" s="5"/>
      <c r="D404" s="5"/>
      <c r="E404" s="5"/>
      <c r="F404" s="5"/>
      <c r="G404" s="5"/>
      <c r="H404" s="5"/>
      <c r="I404" s="5"/>
      <c r="J404" s="5"/>
      <c r="K404" s="5"/>
      <c r="L404" s="5"/>
      <c r="O404" s="224"/>
      <c r="Q404" s="17"/>
    </row>
    <row r="405" spans="2:17">
      <c r="B405" s="5"/>
      <c r="C405" s="5"/>
      <c r="D405" s="5"/>
      <c r="E405" s="5"/>
      <c r="F405" s="5"/>
      <c r="G405" s="5"/>
      <c r="H405" s="5"/>
      <c r="I405" s="5"/>
      <c r="J405" s="5"/>
      <c r="K405" s="5"/>
      <c r="L405" s="5"/>
      <c r="O405" s="224"/>
      <c r="Q405" s="17"/>
    </row>
    <row r="406" spans="2:17">
      <c r="B406" s="5"/>
      <c r="C406" s="5"/>
      <c r="D406" s="5"/>
      <c r="E406" s="5"/>
      <c r="F406" s="5"/>
      <c r="G406" s="5"/>
      <c r="H406" s="5"/>
      <c r="I406" s="5"/>
      <c r="J406" s="5"/>
      <c r="K406" s="5"/>
      <c r="L406" s="5"/>
      <c r="O406" s="224"/>
      <c r="Q406" s="17"/>
    </row>
    <row r="407" spans="2:17">
      <c r="B407" s="5"/>
      <c r="C407" s="5"/>
      <c r="D407" s="5"/>
      <c r="E407" s="5"/>
      <c r="F407" s="5"/>
      <c r="G407" s="5"/>
      <c r="H407" s="5"/>
      <c r="I407" s="5"/>
      <c r="J407" s="5"/>
      <c r="K407" s="5"/>
      <c r="L407" s="5"/>
      <c r="O407" s="224"/>
      <c r="Q407" s="17"/>
    </row>
    <row r="408" spans="2:17">
      <c r="B408" s="5"/>
      <c r="C408" s="5"/>
      <c r="D408" s="5"/>
      <c r="E408" s="5"/>
      <c r="F408" s="5"/>
      <c r="G408" s="5"/>
      <c r="H408" s="5"/>
      <c r="I408" s="5"/>
      <c r="J408" s="5"/>
      <c r="K408" s="5"/>
      <c r="L408" s="5"/>
      <c r="O408" s="224"/>
      <c r="Q408" s="17"/>
    </row>
    <row r="409" spans="2:17">
      <c r="B409" s="5"/>
      <c r="C409" s="5"/>
      <c r="D409" s="5"/>
      <c r="E409" s="5"/>
      <c r="F409" s="5"/>
      <c r="G409" s="5"/>
      <c r="H409" s="5"/>
      <c r="I409" s="5"/>
      <c r="J409" s="5"/>
      <c r="K409" s="5"/>
      <c r="L409" s="5"/>
      <c r="O409" s="224"/>
      <c r="Q409" s="17"/>
    </row>
    <row r="410" spans="2:17">
      <c r="B410" s="5"/>
      <c r="C410" s="5"/>
      <c r="D410" s="5"/>
      <c r="E410" s="5"/>
      <c r="F410" s="5"/>
      <c r="G410" s="5"/>
      <c r="H410" s="5"/>
      <c r="I410" s="5"/>
      <c r="J410" s="5"/>
      <c r="K410" s="5"/>
      <c r="L410" s="5"/>
      <c r="O410" s="224"/>
      <c r="Q410" s="17"/>
    </row>
    <row r="411" spans="2:17">
      <c r="B411" s="5"/>
      <c r="C411" s="5"/>
      <c r="D411" s="5"/>
      <c r="E411" s="5"/>
      <c r="F411" s="5"/>
      <c r="G411" s="5"/>
      <c r="H411" s="5"/>
      <c r="I411" s="5"/>
      <c r="J411" s="5"/>
      <c r="K411" s="5"/>
      <c r="L411" s="5"/>
      <c r="O411" s="224"/>
      <c r="Q411" s="17"/>
    </row>
    <row r="412" spans="2:17">
      <c r="B412" s="5"/>
      <c r="C412" s="5"/>
      <c r="D412" s="5"/>
      <c r="E412" s="5"/>
      <c r="F412" s="5"/>
      <c r="G412" s="5"/>
      <c r="H412" s="5"/>
      <c r="I412" s="5"/>
      <c r="J412" s="5"/>
      <c r="K412" s="5"/>
      <c r="L412" s="5"/>
      <c r="O412" s="224"/>
      <c r="Q412" s="17"/>
    </row>
    <row r="413" spans="2:17">
      <c r="B413" s="5"/>
      <c r="C413" s="5"/>
      <c r="D413" s="5"/>
      <c r="E413" s="5"/>
      <c r="F413" s="5"/>
      <c r="G413" s="5"/>
      <c r="H413" s="5"/>
      <c r="I413" s="5"/>
      <c r="J413" s="5"/>
      <c r="K413" s="5"/>
      <c r="L413" s="5"/>
      <c r="O413" s="224"/>
      <c r="Q413" s="17"/>
    </row>
    <row r="414" spans="2:17">
      <c r="B414" s="5"/>
      <c r="C414" s="5"/>
      <c r="D414" s="5"/>
      <c r="E414" s="5"/>
      <c r="F414" s="5"/>
      <c r="G414" s="5"/>
      <c r="H414" s="5"/>
      <c r="I414" s="5"/>
      <c r="J414" s="5"/>
      <c r="K414" s="5"/>
      <c r="L414" s="5"/>
      <c r="O414" s="224"/>
      <c r="Q414" s="17"/>
    </row>
    <row r="415" spans="2:17">
      <c r="B415" s="5"/>
      <c r="C415" s="5"/>
      <c r="D415" s="5"/>
      <c r="E415" s="5"/>
      <c r="F415" s="5"/>
      <c r="G415" s="5"/>
      <c r="H415" s="5"/>
      <c r="I415" s="5"/>
      <c r="J415" s="5"/>
      <c r="K415" s="5"/>
      <c r="L415" s="5"/>
      <c r="O415" s="224"/>
      <c r="Q415" s="17"/>
    </row>
    <row r="416" spans="2:17">
      <c r="B416" s="5"/>
      <c r="C416" s="5"/>
      <c r="D416" s="5"/>
      <c r="E416" s="5"/>
      <c r="F416" s="5"/>
      <c r="G416" s="5"/>
      <c r="H416" s="5"/>
      <c r="I416" s="5"/>
      <c r="J416" s="5"/>
      <c r="K416" s="5"/>
      <c r="L416" s="5"/>
      <c r="O416" s="224"/>
      <c r="Q416" s="17"/>
    </row>
    <row r="417" spans="2:17">
      <c r="B417" s="5"/>
      <c r="C417" s="5"/>
      <c r="D417" s="5"/>
      <c r="E417" s="5"/>
      <c r="F417" s="5"/>
      <c r="G417" s="5"/>
      <c r="H417" s="5"/>
      <c r="I417" s="5"/>
      <c r="J417" s="5"/>
      <c r="K417" s="5"/>
      <c r="L417" s="5"/>
      <c r="O417" s="224"/>
      <c r="Q417" s="17"/>
    </row>
    <row r="418" spans="2:17">
      <c r="B418" s="5"/>
      <c r="C418" s="5"/>
      <c r="D418" s="5"/>
      <c r="E418" s="5"/>
      <c r="F418" s="5"/>
      <c r="G418" s="5"/>
      <c r="H418" s="5"/>
      <c r="I418" s="5"/>
      <c r="J418" s="5"/>
      <c r="K418" s="5"/>
      <c r="L418" s="5"/>
      <c r="O418" s="224"/>
      <c r="Q418" s="17"/>
    </row>
    <row r="419" spans="2:17">
      <c r="B419" s="5"/>
      <c r="C419" s="5"/>
      <c r="D419" s="5"/>
      <c r="E419" s="5"/>
      <c r="F419" s="5"/>
      <c r="G419" s="5"/>
      <c r="H419" s="5"/>
      <c r="I419" s="5"/>
      <c r="J419" s="5"/>
      <c r="K419" s="5"/>
      <c r="L419" s="5"/>
      <c r="O419" s="224"/>
      <c r="Q419" s="17"/>
    </row>
    <row r="420" spans="2:17">
      <c r="B420" s="5"/>
      <c r="C420" s="5"/>
      <c r="D420" s="5"/>
      <c r="E420" s="5"/>
      <c r="F420" s="5"/>
      <c r="G420" s="5"/>
      <c r="H420" s="5"/>
      <c r="I420" s="5"/>
      <c r="J420" s="5"/>
      <c r="K420" s="5"/>
      <c r="L420" s="5"/>
      <c r="O420" s="224"/>
      <c r="Q420" s="17"/>
    </row>
    <row r="421" spans="2:17">
      <c r="B421" s="5"/>
      <c r="C421" s="5"/>
      <c r="D421" s="5"/>
      <c r="E421" s="5"/>
      <c r="F421" s="5"/>
      <c r="G421" s="5"/>
      <c r="H421" s="5"/>
      <c r="I421" s="5"/>
      <c r="J421" s="5"/>
      <c r="K421" s="5"/>
      <c r="L421" s="5"/>
      <c r="O421" s="224"/>
      <c r="Q421" s="17"/>
    </row>
    <row r="422" spans="2:17">
      <c r="B422" s="5"/>
      <c r="C422" s="5"/>
      <c r="D422" s="5"/>
      <c r="E422" s="5"/>
      <c r="F422" s="5"/>
      <c r="G422" s="5"/>
      <c r="H422" s="5"/>
      <c r="I422" s="5"/>
      <c r="J422" s="5"/>
      <c r="K422" s="5"/>
      <c r="L422" s="5"/>
      <c r="O422" s="224"/>
      <c r="Q422" s="17"/>
    </row>
    <row r="423" spans="2:17">
      <c r="B423" s="5"/>
      <c r="C423" s="5"/>
      <c r="D423" s="5"/>
      <c r="E423" s="5"/>
      <c r="F423" s="5"/>
      <c r="G423" s="5"/>
      <c r="H423" s="5"/>
      <c r="I423" s="5"/>
      <c r="J423" s="5"/>
      <c r="K423" s="5"/>
      <c r="L423" s="5"/>
      <c r="O423" s="224"/>
      <c r="Q423" s="17"/>
    </row>
    <row r="424" spans="2:17">
      <c r="B424" s="5"/>
      <c r="C424" s="5"/>
      <c r="D424" s="5"/>
      <c r="E424" s="5"/>
      <c r="F424" s="5"/>
      <c r="G424" s="5"/>
      <c r="H424" s="5"/>
      <c r="I424" s="5"/>
      <c r="J424" s="5"/>
      <c r="K424" s="5"/>
      <c r="L424" s="5"/>
      <c r="O424" s="224"/>
      <c r="Q424" s="17"/>
    </row>
    <row r="425" spans="2:17">
      <c r="B425" s="5"/>
      <c r="C425" s="5"/>
      <c r="D425" s="5"/>
      <c r="E425" s="5"/>
      <c r="F425" s="5"/>
      <c r="G425" s="5"/>
      <c r="H425" s="5"/>
      <c r="I425" s="5"/>
      <c r="J425" s="5"/>
      <c r="K425" s="5"/>
      <c r="L425" s="5"/>
      <c r="O425" s="224"/>
      <c r="Q425" s="17"/>
    </row>
    <row r="426" spans="2:17">
      <c r="B426" s="5"/>
      <c r="C426" s="5"/>
      <c r="D426" s="5"/>
      <c r="E426" s="5"/>
      <c r="F426" s="5"/>
      <c r="G426" s="5"/>
      <c r="H426" s="5"/>
      <c r="I426" s="5"/>
      <c r="J426" s="5"/>
      <c r="K426" s="5"/>
      <c r="L426" s="5"/>
      <c r="O426" s="224"/>
      <c r="Q426" s="17"/>
    </row>
    <row r="427" spans="2:17">
      <c r="B427" s="5"/>
      <c r="C427" s="5"/>
      <c r="D427" s="5"/>
      <c r="E427" s="5"/>
      <c r="F427" s="5"/>
      <c r="G427" s="5"/>
      <c r="H427" s="5"/>
      <c r="I427" s="5"/>
      <c r="J427" s="5"/>
      <c r="K427" s="5"/>
      <c r="L427" s="5"/>
      <c r="O427" s="224"/>
      <c r="Q427" s="17"/>
    </row>
    <row r="428" spans="2:17">
      <c r="B428" s="5"/>
      <c r="C428" s="5"/>
      <c r="D428" s="5"/>
      <c r="E428" s="5"/>
      <c r="F428" s="5"/>
      <c r="G428" s="5"/>
      <c r="H428" s="5"/>
      <c r="I428" s="5"/>
      <c r="J428" s="5"/>
      <c r="K428" s="5"/>
      <c r="L428" s="5"/>
      <c r="O428" s="224"/>
      <c r="Q428" s="17"/>
    </row>
    <row r="429" spans="2:17">
      <c r="B429" s="5"/>
      <c r="C429" s="5"/>
      <c r="D429" s="5"/>
      <c r="E429" s="5"/>
      <c r="F429" s="5"/>
      <c r="G429" s="5"/>
      <c r="H429" s="5"/>
      <c r="I429" s="5"/>
      <c r="J429" s="5"/>
      <c r="K429" s="5"/>
      <c r="L429" s="5"/>
      <c r="O429" s="224"/>
      <c r="Q429" s="17"/>
    </row>
    <row r="430" spans="2:17">
      <c r="B430" s="5"/>
      <c r="C430" s="5"/>
      <c r="D430" s="5"/>
      <c r="E430" s="5"/>
      <c r="F430" s="5"/>
      <c r="G430" s="5"/>
      <c r="H430" s="5"/>
      <c r="I430" s="5"/>
      <c r="J430" s="5"/>
      <c r="K430" s="5"/>
      <c r="L430" s="5"/>
      <c r="O430" s="224"/>
      <c r="Q430" s="17"/>
    </row>
    <row r="431" spans="2:17">
      <c r="B431" s="5"/>
      <c r="C431" s="5"/>
      <c r="D431" s="5"/>
      <c r="E431" s="5"/>
      <c r="F431" s="5"/>
      <c r="G431" s="5"/>
      <c r="H431" s="5"/>
      <c r="I431" s="5"/>
      <c r="J431" s="5"/>
      <c r="K431" s="5"/>
      <c r="L431" s="5"/>
      <c r="O431" s="224"/>
      <c r="Q431" s="17"/>
    </row>
    <row r="432" spans="2:17">
      <c r="B432" s="5"/>
      <c r="C432" s="5"/>
      <c r="D432" s="5"/>
      <c r="E432" s="5"/>
      <c r="F432" s="5"/>
      <c r="G432" s="5"/>
      <c r="H432" s="5"/>
      <c r="I432" s="5"/>
      <c r="J432" s="5"/>
      <c r="K432" s="5"/>
      <c r="L432" s="5"/>
      <c r="O432" s="224"/>
      <c r="Q432" s="17"/>
    </row>
    <row r="433" spans="2:17">
      <c r="B433" s="5"/>
      <c r="C433" s="5"/>
      <c r="D433" s="5"/>
      <c r="E433" s="5"/>
      <c r="F433" s="5"/>
      <c r="G433" s="5"/>
      <c r="H433" s="5"/>
      <c r="I433" s="5"/>
      <c r="J433" s="5"/>
      <c r="K433" s="5"/>
      <c r="L433" s="5"/>
      <c r="O433" s="224"/>
      <c r="Q433" s="17"/>
    </row>
    <row r="434" spans="2:17">
      <c r="B434" s="5"/>
      <c r="C434" s="5"/>
      <c r="D434" s="5"/>
      <c r="E434" s="5"/>
      <c r="F434" s="5"/>
      <c r="G434" s="5"/>
      <c r="H434" s="5"/>
      <c r="I434" s="5"/>
      <c r="J434" s="5"/>
      <c r="K434" s="5"/>
      <c r="L434" s="5"/>
      <c r="O434" s="224"/>
      <c r="Q434" s="17"/>
    </row>
    <row r="435" spans="2:17">
      <c r="B435" s="5"/>
      <c r="C435" s="5"/>
      <c r="D435" s="5"/>
      <c r="E435" s="5"/>
      <c r="F435" s="5"/>
      <c r="G435" s="5"/>
      <c r="H435" s="5"/>
      <c r="I435" s="5"/>
      <c r="J435" s="5"/>
      <c r="K435" s="5"/>
      <c r="L435" s="5"/>
      <c r="O435" s="224"/>
      <c r="Q435" s="17"/>
    </row>
    <row r="436" spans="2:17">
      <c r="B436" s="5"/>
      <c r="C436" s="5"/>
      <c r="D436" s="5"/>
      <c r="E436" s="5"/>
      <c r="F436" s="5"/>
      <c r="G436" s="5"/>
      <c r="H436" s="5"/>
      <c r="I436" s="5"/>
      <c r="J436" s="5"/>
      <c r="K436" s="5"/>
      <c r="L436" s="5"/>
      <c r="O436" s="224"/>
      <c r="Q436" s="17"/>
    </row>
    <row r="437" spans="2:17">
      <c r="B437" s="5"/>
      <c r="C437" s="5"/>
      <c r="D437" s="5"/>
      <c r="E437" s="5"/>
      <c r="F437" s="5"/>
      <c r="G437" s="5"/>
      <c r="H437" s="5"/>
      <c r="I437" s="5"/>
      <c r="J437" s="5"/>
      <c r="K437" s="5"/>
      <c r="L437" s="5"/>
      <c r="O437" s="224"/>
      <c r="Q437" s="17"/>
    </row>
    <row r="438" spans="2:17">
      <c r="B438" s="5"/>
      <c r="C438" s="5"/>
      <c r="D438" s="5"/>
      <c r="E438" s="5"/>
      <c r="F438" s="5"/>
      <c r="G438" s="5"/>
      <c r="H438" s="5"/>
      <c r="I438" s="5"/>
      <c r="J438" s="5"/>
      <c r="K438" s="5"/>
      <c r="L438" s="5"/>
      <c r="O438" s="224"/>
      <c r="Q438" s="17"/>
    </row>
    <row r="439" spans="2:17">
      <c r="B439" s="5"/>
      <c r="C439" s="5"/>
      <c r="D439" s="5"/>
      <c r="E439" s="5"/>
      <c r="F439" s="5"/>
      <c r="G439" s="5"/>
      <c r="H439" s="5"/>
      <c r="I439" s="5"/>
      <c r="J439" s="5"/>
      <c r="K439" s="5"/>
      <c r="L439" s="5"/>
      <c r="O439" s="224"/>
      <c r="Q439" s="17"/>
    </row>
    <row r="440" spans="2:17">
      <c r="B440" s="5"/>
      <c r="C440" s="5"/>
      <c r="D440" s="5"/>
      <c r="E440" s="5"/>
      <c r="F440" s="5"/>
      <c r="G440" s="5"/>
      <c r="H440" s="5"/>
      <c r="I440" s="5"/>
      <c r="J440" s="5"/>
      <c r="K440" s="5"/>
      <c r="L440" s="5"/>
      <c r="O440" s="224"/>
      <c r="Q440" s="17"/>
    </row>
    <row r="441" spans="2:17">
      <c r="B441" s="5"/>
      <c r="C441" s="5"/>
      <c r="D441" s="5"/>
      <c r="E441" s="5"/>
      <c r="F441" s="5"/>
      <c r="G441" s="5"/>
      <c r="H441" s="5"/>
      <c r="I441" s="5"/>
      <c r="J441" s="5"/>
      <c r="K441" s="5"/>
      <c r="L441" s="5"/>
      <c r="O441" s="224"/>
      <c r="Q441" s="17"/>
    </row>
    <row r="442" spans="2:17">
      <c r="B442" s="5"/>
      <c r="C442" s="5"/>
      <c r="D442" s="5"/>
      <c r="E442" s="5"/>
      <c r="F442" s="5"/>
      <c r="G442" s="5"/>
      <c r="H442" s="5"/>
      <c r="I442" s="5"/>
      <c r="J442" s="5"/>
      <c r="K442" s="5"/>
      <c r="L442" s="5"/>
      <c r="O442" s="224"/>
      <c r="Q442" s="17"/>
    </row>
    <row r="443" spans="2:17">
      <c r="B443" s="5"/>
      <c r="C443" s="5"/>
      <c r="D443" s="5"/>
      <c r="E443" s="5"/>
      <c r="F443" s="5"/>
      <c r="G443" s="5"/>
      <c r="H443" s="5"/>
      <c r="I443" s="5"/>
      <c r="J443" s="5"/>
      <c r="K443" s="5"/>
      <c r="L443" s="5"/>
      <c r="O443" s="224"/>
      <c r="Q443" s="17"/>
    </row>
    <row r="444" spans="2:17">
      <c r="B444" s="5"/>
      <c r="C444" s="5"/>
      <c r="D444" s="5"/>
      <c r="E444" s="5"/>
      <c r="F444" s="5"/>
      <c r="G444" s="5"/>
      <c r="H444" s="5"/>
      <c r="I444" s="5"/>
      <c r="J444" s="5"/>
      <c r="K444" s="5"/>
      <c r="L444" s="5"/>
      <c r="O444" s="224"/>
      <c r="Q444" s="17"/>
    </row>
    <row r="445" spans="2:17">
      <c r="B445" s="5"/>
      <c r="C445" s="5"/>
      <c r="D445" s="5"/>
      <c r="E445" s="5"/>
      <c r="F445" s="5"/>
      <c r="G445" s="5"/>
      <c r="H445" s="5"/>
      <c r="I445" s="5"/>
      <c r="J445" s="5"/>
      <c r="K445" s="5"/>
      <c r="L445" s="5"/>
      <c r="O445" s="224"/>
      <c r="Q445" s="17"/>
    </row>
    <row r="446" spans="2:17">
      <c r="B446" s="5"/>
      <c r="C446" s="5"/>
      <c r="D446" s="5"/>
      <c r="E446" s="5"/>
      <c r="F446" s="5"/>
      <c r="G446" s="5"/>
      <c r="H446" s="5"/>
      <c r="I446" s="5"/>
      <c r="J446" s="5"/>
      <c r="K446" s="5"/>
      <c r="L446" s="5"/>
      <c r="O446" s="224"/>
      <c r="Q446" s="17"/>
    </row>
    <row r="447" spans="2:17">
      <c r="B447" s="5"/>
      <c r="C447" s="5"/>
      <c r="D447" s="5"/>
      <c r="E447" s="5"/>
      <c r="F447" s="5"/>
      <c r="G447" s="5"/>
      <c r="H447" s="5"/>
      <c r="I447" s="5"/>
      <c r="J447" s="5"/>
      <c r="K447" s="5"/>
      <c r="L447" s="5"/>
      <c r="O447" s="224"/>
      <c r="Q447" s="17"/>
    </row>
    <row r="448" spans="2:17">
      <c r="B448" s="5"/>
      <c r="C448" s="5"/>
      <c r="D448" s="5"/>
      <c r="E448" s="5"/>
      <c r="F448" s="5"/>
      <c r="G448" s="5"/>
      <c r="H448" s="5"/>
      <c r="I448" s="5"/>
      <c r="J448" s="5"/>
      <c r="K448" s="5"/>
      <c r="L448" s="5"/>
      <c r="O448" s="224"/>
      <c r="Q448" s="17"/>
    </row>
    <row r="449" spans="2:17">
      <c r="B449" s="5"/>
      <c r="C449" s="5"/>
      <c r="D449" s="5"/>
      <c r="E449" s="5"/>
      <c r="F449" s="5"/>
      <c r="G449" s="5"/>
      <c r="H449" s="5"/>
      <c r="I449" s="5"/>
      <c r="J449" s="5"/>
      <c r="K449" s="5"/>
      <c r="L449" s="5"/>
      <c r="O449" s="224"/>
      <c r="Q449" s="17"/>
    </row>
    <row r="450" spans="2:17">
      <c r="B450" s="5"/>
      <c r="C450" s="5"/>
      <c r="D450" s="5"/>
      <c r="E450" s="5"/>
      <c r="F450" s="5"/>
      <c r="G450" s="5"/>
      <c r="H450" s="5"/>
      <c r="I450" s="5"/>
      <c r="J450" s="5"/>
      <c r="K450" s="5"/>
      <c r="L450" s="5"/>
      <c r="O450" s="224"/>
      <c r="Q450" s="17"/>
    </row>
    <row r="451" spans="2:17">
      <c r="B451" s="5"/>
      <c r="C451" s="5"/>
      <c r="D451" s="5"/>
      <c r="E451" s="5"/>
      <c r="F451" s="5"/>
      <c r="G451" s="5"/>
      <c r="H451" s="5"/>
      <c r="I451" s="5"/>
      <c r="J451" s="5"/>
      <c r="K451" s="5"/>
      <c r="L451" s="5"/>
      <c r="O451" s="224"/>
      <c r="Q451" s="17"/>
    </row>
    <row r="452" spans="2:17">
      <c r="B452" s="5"/>
      <c r="C452" s="5"/>
      <c r="D452" s="5"/>
      <c r="E452" s="5"/>
      <c r="F452" s="5"/>
      <c r="G452" s="5"/>
      <c r="H452" s="5"/>
      <c r="I452" s="5"/>
      <c r="J452" s="5"/>
      <c r="K452" s="5"/>
      <c r="L452" s="5"/>
      <c r="O452" s="224"/>
      <c r="Q452" s="17"/>
    </row>
    <row r="453" spans="2:17">
      <c r="B453" s="5"/>
      <c r="C453" s="5"/>
      <c r="D453" s="5"/>
      <c r="E453" s="5"/>
      <c r="F453" s="5"/>
      <c r="G453" s="5"/>
      <c r="H453" s="5"/>
      <c r="I453" s="5"/>
      <c r="J453" s="5"/>
      <c r="K453" s="5"/>
      <c r="L453" s="5"/>
      <c r="O453" s="224"/>
      <c r="Q453" s="17"/>
    </row>
    <row r="454" spans="2:17">
      <c r="B454" s="5"/>
      <c r="C454" s="5"/>
      <c r="D454" s="5"/>
      <c r="E454" s="5"/>
      <c r="F454" s="5"/>
      <c r="G454" s="5"/>
      <c r="H454" s="5"/>
      <c r="I454" s="5"/>
      <c r="J454" s="5"/>
      <c r="K454" s="5"/>
      <c r="L454" s="5"/>
      <c r="O454" s="224"/>
      <c r="Q454" s="17"/>
    </row>
    <row r="455" spans="2:17">
      <c r="B455" s="5"/>
      <c r="C455" s="5"/>
      <c r="D455" s="5"/>
      <c r="E455" s="5"/>
      <c r="F455" s="5"/>
      <c r="G455" s="5"/>
      <c r="H455" s="5"/>
      <c r="I455" s="5"/>
      <c r="J455" s="5"/>
      <c r="K455" s="5"/>
      <c r="L455" s="5"/>
      <c r="Q455" s="17"/>
    </row>
    <row r="456" spans="2:17">
      <c r="B456" s="5"/>
      <c r="C456" s="5"/>
      <c r="D456" s="5"/>
      <c r="E456" s="5"/>
      <c r="F456" s="5"/>
      <c r="G456" s="5"/>
      <c r="H456" s="5"/>
      <c r="I456" s="5"/>
      <c r="J456" s="5"/>
      <c r="K456" s="5"/>
      <c r="L456" s="5"/>
      <c r="Q456" s="17"/>
    </row>
    <row r="457" spans="2:17">
      <c r="B457" s="5"/>
      <c r="C457" s="5"/>
      <c r="D457" s="5"/>
      <c r="E457" s="5"/>
      <c r="F457" s="5"/>
      <c r="G457" s="5"/>
      <c r="H457" s="5"/>
      <c r="I457" s="5"/>
      <c r="J457" s="5"/>
      <c r="K457" s="5"/>
      <c r="L457" s="5"/>
      <c r="Q457" s="17"/>
    </row>
  </sheetData>
  <mergeCells count="137">
    <mergeCell ref="B284:C284"/>
    <mergeCell ref="G284:H284"/>
    <mergeCell ref="G293:H293"/>
    <mergeCell ref="B286:C286"/>
    <mergeCell ref="G286:H286"/>
    <mergeCell ref="B287:C287"/>
    <mergeCell ref="B288:C288"/>
    <mergeCell ref="B289:C289"/>
    <mergeCell ref="G292:H292"/>
    <mergeCell ref="B285:C285"/>
    <mergeCell ref="G285:H285"/>
    <mergeCell ref="A271:C271"/>
    <mergeCell ref="A272:C272"/>
    <mergeCell ref="A275:C275"/>
    <mergeCell ref="A278:C278"/>
    <mergeCell ref="A279:C279"/>
    <mergeCell ref="B281:C281"/>
    <mergeCell ref="A282:C282"/>
    <mergeCell ref="A283:C283"/>
    <mergeCell ref="A253:C253"/>
    <mergeCell ref="A256:C256"/>
    <mergeCell ref="A257:C257"/>
    <mergeCell ref="A260:C260"/>
    <mergeCell ref="A261:C261"/>
    <mergeCell ref="A264:C264"/>
    <mergeCell ref="A234:C234"/>
    <mergeCell ref="A235:C235"/>
    <mergeCell ref="A238:C238"/>
    <mergeCell ref="A239:C239"/>
    <mergeCell ref="A267:C267"/>
    <mergeCell ref="A268:C268"/>
    <mergeCell ref="A245:C245"/>
    <mergeCell ref="A246:C246"/>
    <mergeCell ref="A249:C249"/>
    <mergeCell ref="A250:C250"/>
    <mergeCell ref="A216:C216"/>
    <mergeCell ref="A217:C217"/>
    <mergeCell ref="A242:C242"/>
    <mergeCell ref="A244:C244"/>
    <mergeCell ref="A223:C223"/>
    <mergeCell ref="A224:C224"/>
    <mergeCell ref="A227:C227"/>
    <mergeCell ref="A228:C228"/>
    <mergeCell ref="A231:C231"/>
    <mergeCell ref="A233:C233"/>
    <mergeCell ref="A220:C220"/>
    <mergeCell ref="A222:C222"/>
    <mergeCell ref="A201:C201"/>
    <mergeCell ref="A202:C202"/>
    <mergeCell ref="A205:C205"/>
    <mergeCell ref="A206:C206"/>
    <mergeCell ref="A209:C209"/>
    <mergeCell ref="A211:C211"/>
    <mergeCell ref="A212:C212"/>
    <mergeCell ref="A213:C213"/>
    <mergeCell ref="A183:C183"/>
    <mergeCell ref="B187:C187"/>
    <mergeCell ref="A190:C190"/>
    <mergeCell ref="A191:C191"/>
    <mergeCell ref="A194:C194"/>
    <mergeCell ref="A195:C195"/>
    <mergeCell ref="A161:C161"/>
    <mergeCell ref="A164:C164"/>
    <mergeCell ref="A167:C167"/>
    <mergeCell ref="B168:C168"/>
    <mergeCell ref="A198:C198"/>
    <mergeCell ref="A200:C200"/>
    <mergeCell ref="A175:C175"/>
    <mergeCell ref="A178:C178"/>
    <mergeCell ref="A179:C179"/>
    <mergeCell ref="A182:C182"/>
    <mergeCell ref="A125:C125"/>
    <mergeCell ref="A134:C134"/>
    <mergeCell ref="A171:C171"/>
    <mergeCell ref="A172:C172"/>
    <mergeCell ref="A146:C146"/>
    <mergeCell ref="A147:C147"/>
    <mergeCell ref="A153:C153"/>
    <mergeCell ref="A156:C156"/>
    <mergeCell ref="A157:C157"/>
    <mergeCell ref="A160:C160"/>
    <mergeCell ref="A137:C137"/>
    <mergeCell ref="A138:C138"/>
    <mergeCell ref="A100:C100"/>
    <mergeCell ref="A101:C101"/>
    <mergeCell ref="A107:C107"/>
    <mergeCell ref="A108:C108"/>
    <mergeCell ref="A111:C111"/>
    <mergeCell ref="A114:C114"/>
    <mergeCell ref="A115:C115"/>
    <mergeCell ref="A124:C124"/>
    <mergeCell ref="A82:C82"/>
    <mergeCell ref="A83:C83"/>
    <mergeCell ref="A86:C86"/>
    <mergeCell ref="A89:C89"/>
    <mergeCell ref="A90:C90"/>
    <mergeCell ref="A93:C93"/>
    <mergeCell ref="A44:C44"/>
    <mergeCell ref="A45:C45"/>
    <mergeCell ref="A61:C61"/>
    <mergeCell ref="A64:C64"/>
    <mergeCell ref="A94:C94"/>
    <mergeCell ref="A97:C97"/>
    <mergeCell ref="A71:C71"/>
    <mergeCell ref="A74:C74"/>
    <mergeCell ref="A77:C77"/>
    <mergeCell ref="A78:C78"/>
    <mergeCell ref="A13:C13"/>
    <mergeCell ref="A14:C14"/>
    <mergeCell ref="A65:C65"/>
    <mergeCell ref="A70:C70"/>
    <mergeCell ref="A21:C21"/>
    <mergeCell ref="A27:C27"/>
    <mergeCell ref="A28:C28"/>
    <mergeCell ref="A30:C30"/>
    <mergeCell ref="A33:C33"/>
    <mergeCell ref="A34:C34"/>
    <mergeCell ref="N5:N6"/>
    <mergeCell ref="O5:O6"/>
    <mergeCell ref="P5:Q5"/>
    <mergeCell ref="R5:R6"/>
    <mergeCell ref="A17:C17"/>
    <mergeCell ref="A20:C20"/>
    <mergeCell ref="J5:L5"/>
    <mergeCell ref="M5:M6"/>
    <mergeCell ref="A7:C7"/>
    <mergeCell ref="A8:C8"/>
    <mergeCell ref="L1:M1"/>
    <mergeCell ref="A2:M3"/>
    <mergeCell ref="A5:A6"/>
    <mergeCell ref="B5:B6"/>
    <mergeCell ref="C5:C6"/>
    <mergeCell ref="D5:D6"/>
    <mergeCell ref="E5:F6"/>
    <mergeCell ref="G5:G6"/>
    <mergeCell ref="H5:H6"/>
    <mergeCell ref="I5:I6"/>
  </mergeCells>
  <phoneticPr fontId="0" type="noConversion"/>
  <dataValidations count="4">
    <dataValidation type="list" allowBlank="1" showInputMessage="1" showErrorMessage="1" sqref="D69 D16 D26 D263 D43 D81 D92 D106 D159 D110 D252 D133 D145 D170 D12 D174 D181 D259 D248 D237 D226 D204 D193 D270 D163 D152 D96 D85 D73 D274 D186 D197 D208 D215 D219 D230 D241 D60">
      <formula1>#REF!</formula1>
    </dataValidation>
    <dataValidation type="list" allowBlank="1" showInputMessage="1" showErrorMessage="1" sqref="F69 F16 F26 F263 F43 F81 F92 F106 F159 F110 F252 F133 F145 F170 F12 F174 F181 F259 F248 F237 F226 F204 F193 F270 F163 F152 F96 F85 F73 F274 F186 F197 F208 F215 F219 F230 F241 F60">
      <formula1>#REF!</formula1>
    </dataValidation>
    <dataValidation type="list" allowBlank="1" showInputMessage="1" showErrorMessage="1" sqref="M69 M16 M26 M263 M43 M252 M81 M92 M106 M159 M110 M241 M133 M145 M170 M12 M174 M230 M259 M248 M237 M226 M215 M204 M193 M270 M163 M152 M96 M85 M73 M274 M186 M197 M208 M219 M60">
      <formula1>#REF!</formula1>
    </dataValidation>
    <dataValidation type="list" allowBlank="1" showInputMessage="1" showErrorMessage="1" sqref="N270 N159 N81 N193 N204 N106 N92 N69 N215 N226 N237 N12 N259 N248">
      <formula1>#REF!</formula1>
    </dataValidation>
  </dataValidation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sheetPr>
    <tabColor theme="8" tint="0.39997558519241921"/>
  </sheetPr>
  <dimension ref="A1:CN395"/>
  <sheetViews>
    <sheetView workbookViewId="0">
      <selection activeCell="C38" sqref="C38:C39"/>
    </sheetView>
  </sheetViews>
  <sheetFormatPr defaultRowHeight="15"/>
  <cols>
    <col min="1" max="1" width="4" style="5" customWidth="1"/>
    <col min="2" max="2" width="12.140625" style="230" customWidth="1"/>
    <col min="3" max="3" width="30.85546875" style="5" customWidth="1"/>
    <col min="4" max="4" width="14.42578125" style="95" customWidth="1"/>
    <col min="5" max="5" width="10" style="94" bestFit="1" customWidth="1"/>
    <col min="6" max="6" width="12.140625" style="230" customWidth="1"/>
    <col min="7" max="7" width="18.7109375" style="94" customWidth="1"/>
    <col min="8" max="8" width="12.85546875" style="94" bestFit="1" customWidth="1"/>
    <col min="9" max="9" width="12" style="94" customWidth="1"/>
    <col min="10" max="10" width="12.85546875" style="94" customWidth="1"/>
    <col min="11" max="12" width="9.28515625" style="94" customWidth="1"/>
    <col min="13" max="13" width="17.7109375" style="470" customWidth="1"/>
    <col min="14" max="14" width="15.5703125" style="5" customWidth="1"/>
    <col min="15" max="15" width="12.28515625" style="95" customWidth="1"/>
    <col min="16" max="16" width="12.42578125" style="5" customWidth="1"/>
    <col min="17" max="17" width="12.140625" style="5" customWidth="1"/>
    <col min="18" max="18" width="13.5703125" style="5" hidden="1" customWidth="1"/>
    <col min="19" max="16384" width="9.140625" style="5"/>
  </cols>
  <sheetData>
    <row r="1" spans="1:92" s="1" customFormat="1" ht="18.75">
      <c r="A1" s="1618" t="s">
        <v>234</v>
      </c>
      <c r="B1" s="1618"/>
      <c r="C1" s="1618"/>
      <c r="D1" s="1618"/>
      <c r="E1" s="1618"/>
      <c r="F1" s="1618"/>
      <c r="G1" s="1618"/>
      <c r="H1" s="1618"/>
      <c r="I1" s="1618"/>
      <c r="J1" s="1618"/>
      <c r="K1" s="1618"/>
      <c r="L1" s="1618"/>
      <c r="M1" s="1618"/>
      <c r="N1" s="223"/>
      <c r="O1" s="223"/>
      <c r="P1" s="223"/>
    </row>
    <row r="2" spans="1:92">
      <c r="A2" s="3"/>
      <c r="B2" s="287"/>
      <c r="C2" s="3"/>
      <c r="D2" s="4"/>
      <c r="E2" s="224"/>
      <c r="F2" s="287"/>
      <c r="G2" s="224"/>
      <c r="H2" s="224"/>
      <c r="I2" s="224"/>
      <c r="J2" s="224"/>
      <c r="K2" s="224"/>
      <c r="L2" s="1664"/>
      <c r="M2" s="1664"/>
      <c r="N2" s="224"/>
      <c r="O2" s="4"/>
      <c r="P2" s="224"/>
    </row>
    <row r="3" spans="1:92">
      <c r="A3" s="3"/>
      <c r="B3" s="1618" t="s">
        <v>311</v>
      </c>
      <c r="C3" s="1618"/>
      <c r="D3" s="1618"/>
      <c r="E3" s="1618"/>
      <c r="F3" s="1618"/>
      <c r="G3" s="1618"/>
      <c r="H3" s="1618"/>
      <c r="I3" s="1618"/>
      <c r="J3" s="1618"/>
      <c r="K3" s="1618"/>
      <c r="L3" s="1618"/>
      <c r="M3" s="1618"/>
      <c r="N3" s="1618"/>
      <c r="O3" s="4"/>
      <c r="P3" s="224"/>
    </row>
    <row r="4" spans="1:92" ht="15.75" thickBot="1">
      <c r="A4" s="3"/>
      <c r="B4" s="1618"/>
      <c r="C4" s="1618"/>
      <c r="D4" s="1618"/>
      <c r="E4" s="1618"/>
      <c r="F4" s="1618"/>
      <c r="G4" s="1618"/>
      <c r="H4" s="1618"/>
      <c r="I4" s="1618"/>
      <c r="J4" s="1618"/>
      <c r="K4" s="1618"/>
      <c r="L4" s="1618"/>
      <c r="M4" s="1618"/>
      <c r="N4" s="1618"/>
      <c r="O4" s="4"/>
      <c r="P4" s="224"/>
    </row>
    <row r="5" spans="1:92" s="6" customFormat="1" ht="33.75" customHeight="1">
      <c r="A5" s="1719" t="s">
        <v>251</v>
      </c>
      <c r="B5" s="1724" t="s">
        <v>252</v>
      </c>
      <c r="C5" s="1626" t="s">
        <v>253</v>
      </c>
      <c r="D5" s="1626" t="s">
        <v>254</v>
      </c>
      <c r="E5" s="1727" t="s">
        <v>255</v>
      </c>
      <c r="F5" s="1728"/>
      <c r="G5" s="1626" t="s">
        <v>256</v>
      </c>
      <c r="H5" s="1869" t="s">
        <v>257</v>
      </c>
      <c r="I5" s="1869" t="s">
        <v>258</v>
      </c>
      <c r="J5" s="1716" t="s">
        <v>259</v>
      </c>
      <c r="K5" s="1717"/>
      <c r="L5" s="1718"/>
      <c r="M5" s="1871" t="s">
        <v>260</v>
      </c>
      <c r="N5" s="1740" t="s">
        <v>273</v>
      </c>
      <c r="O5" s="1650" t="s">
        <v>279</v>
      </c>
      <c r="P5" s="1642" t="s">
        <v>291</v>
      </c>
      <c r="Q5" s="1643"/>
      <c r="S5" s="1604"/>
    </row>
    <row r="6" spans="1:92" ht="35.25" customHeight="1" thickBot="1">
      <c r="A6" s="1754"/>
      <c r="B6" s="1755"/>
      <c r="C6" s="1756"/>
      <c r="D6" s="1756"/>
      <c r="E6" s="1757"/>
      <c r="F6" s="1758"/>
      <c r="G6" s="1756"/>
      <c r="H6" s="1870"/>
      <c r="I6" s="1870"/>
      <c r="J6" s="144">
        <v>2013</v>
      </c>
      <c r="K6" s="144">
        <v>2014</v>
      </c>
      <c r="L6" s="144">
        <v>2015</v>
      </c>
      <c r="M6" s="1872"/>
      <c r="N6" s="1741"/>
      <c r="O6" s="1651"/>
      <c r="P6" s="436" t="s">
        <v>292</v>
      </c>
      <c r="Q6" s="94" t="s">
        <v>293</v>
      </c>
      <c r="S6" s="1605"/>
    </row>
    <row r="7" spans="1:92" ht="22.5" customHeight="1" thickBot="1">
      <c r="A7" s="1697" t="e">
        <f>VLOOKUP(#REF!,#REF!,2,FALSE)</f>
        <v>#REF!</v>
      </c>
      <c r="B7" s="1698"/>
      <c r="C7" s="1699"/>
      <c r="D7" s="270"/>
      <c r="E7" s="271"/>
      <c r="F7" s="341"/>
      <c r="G7" s="322" t="e">
        <f t="shared" ref="G7:L7" si="0">G23</f>
        <v>#REF!</v>
      </c>
      <c r="H7" s="322" t="e">
        <f t="shared" si="0"/>
        <v>#REF!</v>
      </c>
      <c r="I7" s="322" t="e">
        <f t="shared" si="0"/>
        <v>#REF!</v>
      </c>
      <c r="J7" s="322" t="e">
        <f t="shared" si="0"/>
        <v>#REF!</v>
      </c>
      <c r="K7" s="322" t="e">
        <f t="shared" si="0"/>
        <v>#REF!</v>
      </c>
      <c r="L7" s="322" t="e">
        <f t="shared" si="0"/>
        <v>#REF!</v>
      </c>
      <c r="M7" s="453"/>
      <c r="N7" s="179"/>
      <c r="O7" s="179"/>
    </row>
    <row r="8" spans="1:92" ht="18.75">
      <c r="A8" s="1860" t="e">
        <f>VLOOKUP(#REF!,#REF!,2,FALSE)</f>
        <v>#REF!</v>
      </c>
      <c r="B8" s="1861"/>
      <c r="C8" s="1861"/>
      <c r="D8" s="29"/>
      <c r="E8" s="30"/>
      <c r="F8" s="74"/>
      <c r="G8" s="198"/>
      <c r="H8" s="198"/>
      <c r="I8" s="198"/>
      <c r="J8" s="198"/>
      <c r="K8" s="198"/>
      <c r="L8" s="198"/>
      <c r="M8" s="454"/>
      <c r="N8" s="179"/>
      <c r="O8" s="179"/>
    </row>
    <row r="9" spans="1:92" s="534" customFormat="1" ht="28.5">
      <c r="A9" s="529" t="e">
        <f>#REF!</f>
        <v>#REF!</v>
      </c>
      <c r="B9" s="566" t="e">
        <f>#REF!</f>
        <v>#REF!</v>
      </c>
      <c r="C9" s="577" t="s">
        <v>369</v>
      </c>
      <c r="D9" s="569" t="e">
        <f>VLOOKUP(#REF!,#REF!,2,FALSE)</f>
        <v>#REF!</v>
      </c>
      <c r="E9" s="542" t="e">
        <f>#REF!</f>
        <v>#REF!</v>
      </c>
      <c r="F9" s="547" t="e">
        <f>VLOOKUP(#REF!,#REF!,2,FALSE)</f>
        <v>#REF!</v>
      </c>
      <c r="G9" s="542" t="e">
        <f>#REF!</f>
        <v>#REF!</v>
      </c>
      <c r="H9" s="542" t="e">
        <f>#REF!</f>
        <v>#REF!</v>
      </c>
      <c r="I9" s="542" t="e">
        <f>#REF!</f>
        <v>#REF!</v>
      </c>
      <c r="J9" s="551" t="e">
        <f>#REF!</f>
        <v>#REF!</v>
      </c>
      <c r="K9" s="542" t="e">
        <f>#REF!</f>
        <v>#REF!</v>
      </c>
      <c r="L9" s="542" t="e">
        <f>#REF!</f>
        <v>#REF!</v>
      </c>
      <c r="M9" s="575" t="e">
        <f>VLOOKUP(#REF!,#REF!,2,FALSE)</f>
        <v>#REF!</v>
      </c>
      <c r="N9" s="576" t="e">
        <f>VLOOKUP(#REF!,#REF!,2,FALSE)</f>
        <v>#REF!</v>
      </c>
      <c r="O9" s="533" t="e">
        <f>IF(B9=$B$23,1,0)</f>
        <v>#REF!</v>
      </c>
      <c r="P9" s="534">
        <v>1</v>
      </c>
      <c r="Q9" s="534">
        <v>0</v>
      </c>
      <c r="S9" s="535" t="e">
        <f>J9+I9+H9</f>
        <v>#REF!</v>
      </c>
    </row>
    <row r="10" spans="1:92" ht="28.5">
      <c r="A10" s="251" t="e">
        <f>#REF!</f>
        <v>#REF!</v>
      </c>
      <c r="B10" s="227" t="e">
        <f>#REF!</f>
        <v>#REF!</v>
      </c>
      <c r="C10" s="267" t="s">
        <v>370</v>
      </c>
      <c r="D10" s="29" t="e">
        <f>VLOOKUP(#REF!,#REF!,2,FALSE)</f>
        <v>#REF!</v>
      </c>
      <c r="E10" s="30" t="e">
        <f>#REF!</f>
        <v>#REF!</v>
      </c>
      <c r="F10" s="74" t="e">
        <f>VLOOKUP(#REF!,#REF!,2,FALSE)</f>
        <v>#REF!</v>
      </c>
      <c r="G10" s="30" t="e">
        <f>#REF!</f>
        <v>#REF!</v>
      </c>
      <c r="H10" s="30" t="e">
        <f>#REF!</f>
        <v>#REF!</v>
      </c>
      <c r="I10" s="30" t="e">
        <f>#REF!</f>
        <v>#REF!</v>
      </c>
      <c r="J10" s="30" t="e">
        <f>#REF!</f>
        <v>#REF!</v>
      </c>
      <c r="K10" s="30" t="e">
        <f>#REF!</f>
        <v>#REF!</v>
      </c>
      <c r="L10" s="30" t="e">
        <f>#REF!</f>
        <v>#REF!</v>
      </c>
      <c r="M10" s="455" t="e">
        <f>VLOOKUP(#REF!,#REF!,2,FALSE)</f>
        <v>#REF!</v>
      </c>
      <c r="N10" s="231" t="e">
        <f>VLOOKUP(#REF!,#REF!,2,FALSE)</f>
        <v>#REF!</v>
      </c>
      <c r="O10" s="193" t="e">
        <f t="shared" ref="O10:O73" si="1">IF(B10=$B$23,1,0)</f>
        <v>#REF!</v>
      </c>
      <c r="P10" s="5">
        <v>1</v>
      </c>
      <c r="Q10" s="5">
        <v>0</v>
      </c>
    </row>
    <row r="11" spans="1:92" s="534" customFormat="1" ht="18.75">
      <c r="A11" s="529" t="e">
        <f>#REF!</f>
        <v>#REF!</v>
      </c>
      <c r="B11" s="566" t="e">
        <f>#REF!</f>
        <v>#REF!</v>
      </c>
      <c r="C11" s="581" t="s">
        <v>312</v>
      </c>
      <c r="D11" s="569" t="e">
        <f>VLOOKUP(#REF!,#REF!,2,FALSE)</f>
        <v>#REF!</v>
      </c>
      <c r="E11" s="542" t="e">
        <f>#REF!</f>
        <v>#REF!</v>
      </c>
      <c r="F11" s="547" t="e">
        <f>VLOOKUP(#REF!,#REF!,2,FALSE)</f>
        <v>#REF!</v>
      </c>
      <c r="G11" s="542" t="e">
        <f>#REF!</f>
        <v>#REF!</v>
      </c>
      <c r="H11" s="542" t="e">
        <f>#REF!</f>
        <v>#REF!</v>
      </c>
      <c r="I11" s="542" t="e">
        <f>#REF!</f>
        <v>#REF!</v>
      </c>
      <c r="J11" s="551" t="e">
        <f>#REF!</f>
        <v>#REF!</v>
      </c>
      <c r="K11" s="551" t="e">
        <f>#REF!</f>
        <v>#REF!</v>
      </c>
      <c r="L11" s="542" t="e">
        <f>#REF!</f>
        <v>#REF!</v>
      </c>
      <c r="M11" s="575" t="e">
        <f>VLOOKUP(#REF!,#REF!,2,FALSE)</f>
        <v>#REF!</v>
      </c>
      <c r="N11" s="576" t="e">
        <f>VLOOKUP(#REF!,#REF!,2,FALSE)</f>
        <v>#REF!</v>
      </c>
      <c r="O11" s="533" t="e">
        <f t="shared" si="1"/>
        <v>#REF!</v>
      </c>
      <c r="P11" s="534">
        <v>1</v>
      </c>
      <c r="Q11" s="534">
        <v>0</v>
      </c>
      <c r="S11" s="535" t="e">
        <f>K11+J11+I11+H11</f>
        <v>#REF!</v>
      </c>
    </row>
    <row r="12" spans="1:92" s="69" customFormat="1" ht="28.5">
      <c r="A12" s="251" t="e">
        <f>#REF!</f>
        <v>#REF!</v>
      </c>
      <c r="B12" s="227" t="e">
        <f>#REF!</f>
        <v>#REF!</v>
      </c>
      <c r="C12" s="291" t="s">
        <v>316</v>
      </c>
      <c r="D12" s="29" t="e">
        <f>VLOOKUP(#REF!,#REF!,2,FALSE)</f>
        <v>#REF!</v>
      </c>
      <c r="E12" s="30" t="e">
        <f>#REF!</f>
        <v>#REF!</v>
      </c>
      <c r="F12" s="74" t="e">
        <f>VLOOKUP(#REF!,#REF!,2,FALSE)</f>
        <v>#REF!</v>
      </c>
      <c r="G12" s="30" t="e">
        <f>#REF!</f>
        <v>#REF!</v>
      </c>
      <c r="H12" s="30" t="e">
        <f>#REF!</f>
        <v>#REF!</v>
      </c>
      <c r="I12" s="30" t="e">
        <f>#REF!</f>
        <v>#REF!</v>
      </c>
      <c r="J12" s="30" t="e">
        <f>#REF!</f>
        <v>#REF!</v>
      </c>
      <c r="K12" s="30" t="e">
        <f>#REF!</f>
        <v>#REF!</v>
      </c>
      <c r="L12" s="30" t="e">
        <f>#REF!</f>
        <v>#REF!</v>
      </c>
      <c r="M12" s="455" t="e">
        <f>VLOOKUP(#REF!,#REF!,2,FALSE)</f>
        <v>#REF!</v>
      </c>
      <c r="N12" s="231" t="e">
        <f>VLOOKUP(#REF!,#REF!,2,FALSE)</f>
        <v>#REF!</v>
      </c>
      <c r="O12" s="193" t="e">
        <f t="shared" si="1"/>
        <v>#REF!</v>
      </c>
      <c r="P12" s="5">
        <v>1</v>
      </c>
      <c r="Q12" s="5">
        <v>0</v>
      </c>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row>
    <row r="13" spans="1:92" ht="30">
      <c r="A13" s="251" t="e">
        <f>#REF!</f>
        <v>#REF!</v>
      </c>
      <c r="B13" s="227" t="e">
        <f>#REF!</f>
        <v>#REF!</v>
      </c>
      <c r="C13" s="13" t="s">
        <v>371</v>
      </c>
      <c r="D13" s="29" t="e">
        <f>VLOOKUP(#REF!,#REF!,2,FALSE)</f>
        <v>#REF!</v>
      </c>
      <c r="E13" s="30" t="e">
        <f>#REF!</f>
        <v>#REF!</v>
      </c>
      <c r="F13" s="74" t="e">
        <f>VLOOKUP(#REF!,#REF!,2,FALSE)</f>
        <v>#REF!</v>
      </c>
      <c r="G13" s="30" t="e">
        <f>#REF!</f>
        <v>#REF!</v>
      </c>
      <c r="H13" s="30" t="e">
        <f>#REF!</f>
        <v>#REF!</v>
      </c>
      <c r="I13" s="30" t="e">
        <f>#REF!</f>
        <v>#REF!</v>
      </c>
      <c r="J13" s="30" t="e">
        <f>#REF!</f>
        <v>#REF!</v>
      </c>
      <c r="K13" s="30" t="e">
        <f>#REF!</f>
        <v>#REF!</v>
      </c>
      <c r="L13" s="30" t="e">
        <f>#REF!</f>
        <v>#REF!</v>
      </c>
      <c r="M13" s="455" t="e">
        <f>VLOOKUP(#REF!,#REF!,2,FALSE)</f>
        <v>#REF!</v>
      </c>
      <c r="N13" s="231" t="e">
        <f>VLOOKUP(#REF!,#REF!,2,FALSE)</f>
        <v>#REF!</v>
      </c>
      <c r="O13" s="193" t="e">
        <f t="shared" si="1"/>
        <v>#REF!</v>
      </c>
      <c r="P13" s="5">
        <v>1</v>
      </c>
      <c r="Q13" s="5">
        <v>0</v>
      </c>
    </row>
    <row r="14" spans="1:92" ht="28.5">
      <c r="A14" s="251" t="e">
        <f>#REF!</f>
        <v>#REF!</v>
      </c>
      <c r="B14" s="227" t="e">
        <f>#REF!</f>
        <v>#REF!</v>
      </c>
      <c r="C14" s="291" t="s">
        <v>316</v>
      </c>
      <c r="D14" s="29" t="e">
        <f>VLOOKUP(#REF!,#REF!,2,FALSE)</f>
        <v>#REF!</v>
      </c>
      <c r="E14" s="30" t="e">
        <f>#REF!</f>
        <v>#REF!</v>
      </c>
      <c r="F14" s="74" t="e">
        <f>VLOOKUP(#REF!,#REF!,2,FALSE)</f>
        <v>#REF!</v>
      </c>
      <c r="G14" s="30" t="e">
        <f>#REF!</f>
        <v>#REF!</v>
      </c>
      <c r="H14" s="30" t="e">
        <f>#REF!</f>
        <v>#REF!</v>
      </c>
      <c r="I14" s="30" t="e">
        <f>#REF!</f>
        <v>#REF!</v>
      </c>
      <c r="J14" s="30" t="e">
        <f>#REF!</f>
        <v>#REF!</v>
      </c>
      <c r="K14" s="30" t="e">
        <f>#REF!</f>
        <v>#REF!</v>
      </c>
      <c r="L14" s="30" t="e">
        <f>#REF!</f>
        <v>#REF!</v>
      </c>
      <c r="M14" s="455" t="e">
        <f>VLOOKUP(#REF!,#REF!,2,FALSE)</f>
        <v>#REF!</v>
      </c>
      <c r="N14" s="231" t="e">
        <f>VLOOKUP(#REF!,#REF!,2,FALSE)</f>
        <v>#REF!</v>
      </c>
      <c r="O14" s="193" t="e">
        <f t="shared" si="1"/>
        <v>#REF!</v>
      </c>
      <c r="P14" s="5">
        <v>1</v>
      </c>
      <c r="Q14" s="5">
        <v>0</v>
      </c>
    </row>
    <row r="15" spans="1:92">
      <c r="A15" s="253"/>
      <c r="B15" s="14"/>
      <c r="C15" s="14"/>
      <c r="D15" s="14"/>
      <c r="E15" s="14"/>
      <c r="F15" s="14"/>
      <c r="G15" s="14"/>
      <c r="H15" s="14"/>
      <c r="I15" s="14"/>
      <c r="J15" s="14"/>
      <c r="K15" s="14"/>
      <c r="L15" s="14"/>
      <c r="M15" s="455"/>
      <c r="N15" s="193"/>
      <c r="O15" s="193" t="e">
        <f t="shared" si="1"/>
        <v>#REF!</v>
      </c>
    </row>
    <row r="16" spans="1:92">
      <c r="A16" s="1839" t="e">
        <f>VLOOKUP(#REF!,#REF!,2,FALSE)</f>
        <v>#REF!</v>
      </c>
      <c r="B16" s="1646"/>
      <c r="C16" s="1646"/>
      <c r="D16" s="20"/>
      <c r="E16" s="15"/>
      <c r="F16" s="34"/>
      <c r="G16" s="21" t="e">
        <f t="shared" ref="G16:L16" si="2">SUM(G9:G15)</f>
        <v>#REF!</v>
      </c>
      <c r="H16" s="21" t="e">
        <f t="shared" si="2"/>
        <v>#REF!</v>
      </c>
      <c r="I16" s="21" t="e">
        <f t="shared" si="2"/>
        <v>#REF!</v>
      </c>
      <c r="J16" s="21" t="e">
        <f t="shared" si="2"/>
        <v>#REF!</v>
      </c>
      <c r="K16" s="21" t="e">
        <f t="shared" si="2"/>
        <v>#REF!</v>
      </c>
      <c r="L16" s="21" t="e">
        <f t="shared" si="2"/>
        <v>#REF!</v>
      </c>
      <c r="M16" s="455"/>
      <c r="N16" s="193"/>
      <c r="O16" s="193" t="e">
        <f t="shared" si="1"/>
        <v>#REF!</v>
      </c>
    </row>
    <row r="17" spans="1:21">
      <c r="A17" s="1839" t="e">
        <f>VLOOKUP(#REF!,#REF!,2,FALSE)</f>
        <v>#REF!</v>
      </c>
      <c r="B17" s="1646"/>
      <c r="C17" s="1646"/>
      <c r="D17" s="20"/>
      <c r="E17" s="15"/>
      <c r="F17" s="34"/>
      <c r="G17" s="21"/>
      <c r="H17" s="15"/>
      <c r="I17" s="15"/>
      <c r="J17" s="15"/>
      <c r="K17" s="15"/>
      <c r="L17" s="15"/>
      <c r="M17" s="455"/>
      <c r="N17" s="193"/>
      <c r="O17" s="193" t="e">
        <f t="shared" si="1"/>
        <v>#REF!</v>
      </c>
    </row>
    <row r="18" spans="1:21" ht="28.5">
      <c r="A18" s="251" t="e">
        <f>#REF!</f>
        <v>#REF!</v>
      </c>
      <c r="B18" s="227"/>
      <c r="C18" s="267" t="s">
        <v>372</v>
      </c>
      <c r="D18" s="29" t="e">
        <f>VLOOKUP(#REF!,#REF!,2,FALSE)</f>
        <v>#REF!</v>
      </c>
      <c r="E18" s="30" t="e">
        <f>#REF!</f>
        <v>#REF!</v>
      </c>
      <c r="F18" s="74" t="e">
        <f>VLOOKUP(#REF!,#REF!,2,FALSE)</f>
        <v>#REF!</v>
      </c>
      <c r="G18" s="30" t="e">
        <f>#REF!</f>
        <v>#REF!</v>
      </c>
      <c r="H18" s="30" t="e">
        <f>#REF!</f>
        <v>#REF!</v>
      </c>
      <c r="I18" s="30" t="e">
        <f>#REF!</f>
        <v>#REF!</v>
      </c>
      <c r="J18" s="30" t="e">
        <f>#REF!</f>
        <v>#REF!</v>
      </c>
      <c r="K18" s="30" t="e">
        <f>#REF!</f>
        <v>#REF!</v>
      </c>
      <c r="L18" s="30" t="e">
        <f>#REF!</f>
        <v>#REF!</v>
      </c>
      <c r="M18" s="455" t="e">
        <f>VLOOKUP(#REF!,#REF!,2,FALSE)</f>
        <v>#REF!</v>
      </c>
      <c r="N18" s="231" t="e">
        <f>VLOOKUP(#REF!,#REF!,2,FALSE)</f>
        <v>#REF!</v>
      </c>
      <c r="O18" s="193" t="e">
        <f t="shared" si="1"/>
        <v>#REF!</v>
      </c>
      <c r="P18" s="5">
        <v>0</v>
      </c>
      <c r="Q18" s="5">
        <v>1</v>
      </c>
    </row>
    <row r="19" spans="1:21" ht="28.5">
      <c r="A19" s="251" t="e">
        <f>#REF!</f>
        <v>#REF!</v>
      </c>
      <c r="B19" s="227"/>
      <c r="C19" s="267" t="s">
        <v>373</v>
      </c>
      <c r="D19" s="29" t="e">
        <f>VLOOKUP(#REF!,#REF!,2,FALSE)</f>
        <v>#REF!</v>
      </c>
      <c r="E19" s="30" t="e">
        <f>#REF!</f>
        <v>#REF!</v>
      </c>
      <c r="F19" s="74" t="e">
        <f>VLOOKUP(#REF!,#REF!,2,FALSE)</f>
        <v>#REF!</v>
      </c>
      <c r="G19" s="30" t="e">
        <f>#REF!</f>
        <v>#REF!</v>
      </c>
      <c r="H19" s="30" t="e">
        <f>#REF!</f>
        <v>#REF!</v>
      </c>
      <c r="I19" s="30" t="e">
        <f>#REF!</f>
        <v>#REF!</v>
      </c>
      <c r="J19" s="30" t="e">
        <f>#REF!</f>
        <v>#REF!</v>
      </c>
      <c r="K19" s="30" t="e">
        <f>#REF!</f>
        <v>#REF!</v>
      </c>
      <c r="L19" s="30" t="e">
        <f>#REF!</f>
        <v>#REF!</v>
      </c>
      <c r="M19" s="455" t="e">
        <f>VLOOKUP(#REF!,#REF!,2,FALSE)</f>
        <v>#REF!</v>
      </c>
      <c r="N19" s="231" t="e">
        <f>VLOOKUP(#REF!,#REF!,2,FALSE)</f>
        <v>#REF!</v>
      </c>
      <c r="O19" s="193" t="e">
        <f t="shared" si="1"/>
        <v>#REF!</v>
      </c>
      <c r="P19" s="5">
        <v>0</v>
      </c>
      <c r="Q19" s="5">
        <v>1</v>
      </c>
    </row>
    <row r="20" spans="1:21" ht="28.5">
      <c r="A20" s="251" t="e">
        <f>#REF!</f>
        <v>#REF!</v>
      </c>
      <c r="B20" s="227"/>
      <c r="C20" s="528" t="s">
        <v>333</v>
      </c>
      <c r="D20" s="29" t="e">
        <f>VLOOKUP(#REF!,#REF!,2,FALSE)</f>
        <v>#REF!</v>
      </c>
      <c r="E20" s="30" t="e">
        <f>#REF!</f>
        <v>#REF!</v>
      </c>
      <c r="F20" s="74" t="e">
        <f>VLOOKUP(#REF!,#REF!,2,FALSE)</f>
        <v>#REF!</v>
      </c>
      <c r="G20" s="30" t="e">
        <f>#REF!</f>
        <v>#REF!</v>
      </c>
      <c r="H20" s="30" t="e">
        <f>#REF!</f>
        <v>#REF!</v>
      </c>
      <c r="I20" s="30" t="e">
        <f>#REF!</f>
        <v>#REF!</v>
      </c>
      <c r="J20" s="30" t="e">
        <f>#REF!</f>
        <v>#REF!</v>
      </c>
      <c r="K20" s="30" t="e">
        <f>#REF!</f>
        <v>#REF!</v>
      </c>
      <c r="L20" s="30" t="e">
        <f>#REF!</f>
        <v>#REF!</v>
      </c>
      <c r="M20" s="455" t="e">
        <f>VLOOKUP(#REF!,#REF!,2,FALSE)</f>
        <v>#REF!</v>
      </c>
      <c r="N20" s="231" t="e">
        <f>VLOOKUP(#REF!,#REF!,2,FALSE)</f>
        <v>#REF!</v>
      </c>
      <c r="O20" s="193" t="e">
        <f t="shared" si="1"/>
        <v>#REF!</v>
      </c>
      <c r="P20" s="5">
        <v>0</v>
      </c>
      <c r="Q20" s="5">
        <v>1</v>
      </c>
    </row>
    <row r="21" spans="1:21">
      <c r="A21" s="304"/>
      <c r="B21" s="160"/>
      <c r="C21" s="161"/>
      <c r="D21" s="29"/>
      <c r="E21" s="30"/>
      <c r="F21" s="74"/>
      <c r="G21" s="37"/>
      <c r="H21" s="30"/>
      <c r="I21" s="30"/>
      <c r="J21" s="30"/>
      <c r="K21" s="30"/>
      <c r="L21" s="30"/>
      <c r="M21" s="455"/>
      <c r="N21" s="193"/>
      <c r="O21" s="193" t="e">
        <f t="shared" si="1"/>
        <v>#REF!</v>
      </c>
    </row>
    <row r="22" spans="1:21">
      <c r="A22" s="1839" t="e">
        <f>VLOOKUP(#REF!,#REF!,2,FALSE)</f>
        <v>#REF!</v>
      </c>
      <c r="B22" s="1646"/>
      <c r="C22" s="1646"/>
      <c r="D22" s="35"/>
      <c r="E22" s="30"/>
      <c r="F22" s="36"/>
      <c r="G22" s="37" t="e">
        <f t="shared" ref="G22:L22" si="3">SUM(G18:G21)</f>
        <v>#REF!</v>
      </c>
      <c r="H22" s="37" t="e">
        <f t="shared" si="3"/>
        <v>#REF!</v>
      </c>
      <c r="I22" s="37" t="e">
        <f t="shared" si="3"/>
        <v>#REF!</v>
      </c>
      <c r="J22" s="37" t="e">
        <f t="shared" si="3"/>
        <v>#REF!</v>
      </c>
      <c r="K22" s="37" t="e">
        <f t="shared" si="3"/>
        <v>#REF!</v>
      </c>
      <c r="L22" s="37" t="e">
        <f t="shared" si="3"/>
        <v>#REF!</v>
      </c>
      <c r="M22" s="455"/>
      <c r="N22" s="193"/>
      <c r="O22" s="193" t="e">
        <f t="shared" si="1"/>
        <v>#REF!</v>
      </c>
    </row>
    <row r="23" spans="1:21" ht="18.75">
      <c r="A23" s="438"/>
      <c r="B23" s="480" t="e">
        <f>VLOOKUP(#REF!,#REF!,2,FALSE)</f>
        <v>#REF!</v>
      </c>
      <c r="C23" s="156" t="e">
        <f>A7</f>
        <v>#REF!</v>
      </c>
      <c r="D23" s="151"/>
      <c r="E23" s="152"/>
      <c r="F23" s="205"/>
      <c r="G23" s="152" t="e">
        <f t="shared" ref="G23:L23" si="4">G22+G16</f>
        <v>#REF!</v>
      </c>
      <c r="H23" s="152" t="e">
        <f t="shared" si="4"/>
        <v>#REF!</v>
      </c>
      <c r="I23" s="152" t="e">
        <f t="shared" si="4"/>
        <v>#REF!</v>
      </c>
      <c r="J23" s="152" t="e">
        <f t="shared" si="4"/>
        <v>#REF!</v>
      </c>
      <c r="K23" s="152" t="e">
        <f t="shared" si="4"/>
        <v>#REF!</v>
      </c>
      <c r="L23" s="152" t="e">
        <f t="shared" si="4"/>
        <v>#REF!</v>
      </c>
      <c r="M23" s="456"/>
      <c r="N23" s="151"/>
      <c r="O23" s="193" t="e">
        <f t="shared" si="1"/>
        <v>#REF!</v>
      </c>
    </row>
    <row r="24" spans="1:21" ht="15.75" thickBot="1">
      <c r="A24" s="305"/>
      <c r="B24" s="296"/>
      <c r="C24" s="28"/>
      <c r="D24" s="29"/>
      <c r="E24" s="30"/>
      <c r="F24" s="296"/>
      <c r="G24" s="30"/>
      <c r="H24" s="30"/>
      <c r="I24" s="30"/>
      <c r="J24" s="30"/>
      <c r="K24" s="30"/>
      <c r="L24" s="30"/>
      <c r="M24" s="457"/>
      <c r="N24" s="193"/>
      <c r="O24" s="193" t="e">
        <f t="shared" si="1"/>
        <v>#REF!</v>
      </c>
    </row>
    <row r="25" spans="1:21" ht="19.5" thickBot="1">
      <c r="A25" s="1697" t="e">
        <f>VLOOKUP(#REF!,#REF!,2,FALSE)</f>
        <v>#REF!</v>
      </c>
      <c r="B25" s="1698"/>
      <c r="C25" s="1699"/>
      <c r="D25" s="270"/>
      <c r="E25" s="271"/>
      <c r="F25" s="341"/>
      <c r="G25" s="322" t="e">
        <f t="shared" ref="G25:L25" si="5">G36</f>
        <v>#REF!</v>
      </c>
      <c r="H25" s="322" t="e">
        <f t="shared" si="5"/>
        <v>#REF!</v>
      </c>
      <c r="I25" s="322" t="e">
        <f t="shared" si="5"/>
        <v>#REF!</v>
      </c>
      <c r="J25" s="322" t="e">
        <f t="shared" si="5"/>
        <v>#REF!</v>
      </c>
      <c r="K25" s="322" t="e">
        <f t="shared" si="5"/>
        <v>#REF!</v>
      </c>
      <c r="L25" s="322" t="e">
        <f t="shared" si="5"/>
        <v>#REF!</v>
      </c>
      <c r="M25" s="458"/>
      <c r="N25" s="193"/>
      <c r="O25" s="193" t="e">
        <f t="shared" si="1"/>
        <v>#REF!</v>
      </c>
    </row>
    <row r="26" spans="1:21">
      <c r="A26" s="1860" t="e">
        <f>VLOOKUP(#REF!,#REF!,2,FALSE)</f>
        <v>#REF!</v>
      </c>
      <c r="B26" s="1861"/>
      <c r="C26" s="1861"/>
      <c r="D26" s="29"/>
      <c r="E26" s="30"/>
      <c r="F26" s="74"/>
      <c r="G26" s="198"/>
      <c r="H26" s="198"/>
      <c r="I26" s="198"/>
      <c r="J26" s="198"/>
      <c r="K26" s="198"/>
      <c r="L26" s="198"/>
      <c r="M26" s="459"/>
      <c r="N26" s="193"/>
      <c r="O26" s="193" t="e">
        <f t="shared" si="1"/>
        <v>#REF!</v>
      </c>
    </row>
    <row r="27" spans="1:21" s="534" customFormat="1" ht="57">
      <c r="A27" s="529" t="e">
        <f>#REF!</f>
        <v>#REF!</v>
      </c>
      <c r="B27" s="566" t="e">
        <f>#REF!</f>
        <v>#REF!</v>
      </c>
      <c r="C27" s="579" t="s">
        <v>319</v>
      </c>
      <c r="D27" s="569" t="e">
        <f>VLOOKUP(#REF!,#REF!,2,FALSE)</f>
        <v>#REF!</v>
      </c>
      <c r="E27" s="542" t="e">
        <f>#REF!</f>
        <v>#REF!</v>
      </c>
      <c r="F27" s="547" t="e">
        <f>VLOOKUP(#REF!,#REF!,2,FALSE)</f>
        <v>#REF!</v>
      </c>
      <c r="G27" s="542" t="e">
        <f>#REF!</f>
        <v>#REF!</v>
      </c>
      <c r="H27" s="542" t="e">
        <f>#REF!</f>
        <v>#REF!</v>
      </c>
      <c r="I27" s="542" t="e">
        <f>#REF!</f>
        <v>#REF!</v>
      </c>
      <c r="J27" s="542" t="e">
        <f>#REF!</f>
        <v>#REF!</v>
      </c>
      <c r="K27" s="542" t="e">
        <f>#REF!</f>
        <v>#REF!</v>
      </c>
      <c r="L27" s="542" t="e">
        <f>#REF!</f>
        <v>#REF!</v>
      </c>
      <c r="M27" s="575" t="e">
        <f>VLOOKUP(#REF!,#REF!,2,FALSE)</f>
        <v>#REF!</v>
      </c>
      <c r="N27" s="576" t="e">
        <f>VLOOKUP(#REF!,#REF!,2,FALSE)</f>
        <v>#REF!</v>
      </c>
      <c r="O27" s="533" t="e">
        <f t="shared" si="1"/>
        <v>#REF!</v>
      </c>
      <c r="P27" s="534">
        <v>1</v>
      </c>
      <c r="Q27" s="534">
        <v>0</v>
      </c>
      <c r="S27" s="535" t="e">
        <f>J27+I27+H27</f>
        <v>#REF!</v>
      </c>
      <c r="U27" s="580"/>
    </row>
    <row r="28" spans="1:21" ht="71.25">
      <c r="A28" s="251" t="e">
        <f>#REF!</f>
        <v>#REF!</v>
      </c>
      <c r="B28" s="227" t="e">
        <f>#REF!</f>
        <v>#REF!</v>
      </c>
      <c r="C28" s="274" t="s">
        <v>374</v>
      </c>
      <c r="D28" s="29" t="e">
        <f>VLOOKUP(#REF!,#REF!,2,FALSE)</f>
        <v>#REF!</v>
      </c>
      <c r="E28" s="30" t="e">
        <f>#REF!</f>
        <v>#REF!</v>
      </c>
      <c r="F28" s="74" t="e">
        <f>VLOOKUP(#REF!,#REF!,2,FALSE)</f>
        <v>#REF!</v>
      </c>
      <c r="G28" s="30" t="e">
        <f>#REF!</f>
        <v>#REF!</v>
      </c>
      <c r="H28" s="30" t="e">
        <f>#REF!</f>
        <v>#REF!</v>
      </c>
      <c r="I28" s="30" t="e">
        <f>#REF!</f>
        <v>#REF!</v>
      </c>
      <c r="J28" s="30" t="e">
        <f>#REF!</f>
        <v>#REF!</v>
      </c>
      <c r="K28" s="30" t="e">
        <f>#REF!</f>
        <v>#REF!</v>
      </c>
      <c r="L28" s="30" t="e">
        <f>#REF!</f>
        <v>#REF!</v>
      </c>
      <c r="M28" s="455" t="e">
        <f>VLOOKUP(#REF!,#REF!,2,FALSE)</f>
        <v>#REF!</v>
      </c>
      <c r="N28" s="231" t="e">
        <f>VLOOKUP(#REF!,#REF!,2,FALSE)</f>
        <v>#REF!</v>
      </c>
      <c r="O28" s="193" t="e">
        <f t="shared" si="1"/>
        <v>#REF!</v>
      </c>
      <c r="P28" s="5">
        <v>1</v>
      </c>
      <c r="Q28" s="5">
        <v>0</v>
      </c>
      <c r="U28" s="38"/>
    </row>
    <row r="29" spans="1:21" ht="57">
      <c r="A29" s="251" t="e">
        <f>#REF!</f>
        <v>#REF!</v>
      </c>
      <c r="B29" s="227" t="e">
        <f>#REF!</f>
        <v>#REF!</v>
      </c>
      <c r="C29" s="269" t="s">
        <v>339</v>
      </c>
      <c r="D29" s="29" t="e">
        <f>VLOOKUP(#REF!,#REF!,2,FALSE)</f>
        <v>#REF!</v>
      </c>
      <c r="E29" s="30" t="e">
        <f>#REF!</f>
        <v>#REF!</v>
      </c>
      <c r="F29" s="74" t="e">
        <f>VLOOKUP(#REF!,#REF!,2,FALSE)</f>
        <v>#REF!</v>
      </c>
      <c r="G29" s="30" t="e">
        <f>#REF!</f>
        <v>#REF!</v>
      </c>
      <c r="H29" s="30" t="e">
        <f>#REF!</f>
        <v>#REF!</v>
      </c>
      <c r="I29" s="30" t="e">
        <f>#REF!</f>
        <v>#REF!</v>
      </c>
      <c r="J29" s="30" t="e">
        <f>#REF!</f>
        <v>#REF!</v>
      </c>
      <c r="K29" s="30" t="e">
        <f>#REF!</f>
        <v>#REF!</v>
      </c>
      <c r="L29" s="30" t="e">
        <f>#REF!</f>
        <v>#REF!</v>
      </c>
      <c r="M29" s="455" t="e">
        <f>VLOOKUP(#REF!,#REF!,2,FALSE)</f>
        <v>#REF!</v>
      </c>
      <c r="N29" s="231" t="e">
        <f>VLOOKUP(#REF!,#REF!,2,FALSE)</f>
        <v>#REF!</v>
      </c>
      <c r="O29" s="193" t="e">
        <f t="shared" si="1"/>
        <v>#REF!</v>
      </c>
      <c r="P29" s="5">
        <v>1</v>
      </c>
      <c r="Q29" s="5">
        <v>0</v>
      </c>
      <c r="U29" s="55"/>
    </row>
    <row r="30" spans="1:21">
      <c r="A30" s="306"/>
      <c r="B30" s="157"/>
      <c r="C30" s="158"/>
      <c r="D30" s="14"/>
      <c r="E30" s="15"/>
      <c r="F30" s="74"/>
      <c r="G30" s="30"/>
      <c r="H30" s="15"/>
      <c r="I30" s="15"/>
      <c r="J30" s="15"/>
      <c r="K30" s="15"/>
      <c r="L30" s="15"/>
      <c r="M30" s="455"/>
      <c r="N30" s="193"/>
      <c r="O30" s="193" t="e">
        <f t="shared" si="1"/>
        <v>#REF!</v>
      </c>
    </row>
    <row r="31" spans="1:21">
      <c r="A31" s="1839" t="e">
        <f>VLOOKUP(#REF!,#REF!,2,FALSE)</f>
        <v>#REF!</v>
      </c>
      <c r="B31" s="1646"/>
      <c r="C31" s="1646"/>
      <c r="D31" s="20"/>
      <c r="E31" s="15"/>
      <c r="F31" s="34"/>
      <c r="G31" s="21" t="e">
        <f t="shared" ref="G31:L31" si="6">SUM(G27:G30)</f>
        <v>#REF!</v>
      </c>
      <c r="H31" s="21" t="e">
        <f t="shared" si="6"/>
        <v>#REF!</v>
      </c>
      <c r="I31" s="21" t="e">
        <f t="shared" si="6"/>
        <v>#REF!</v>
      </c>
      <c r="J31" s="21" t="e">
        <f t="shared" si="6"/>
        <v>#REF!</v>
      </c>
      <c r="K31" s="21" t="e">
        <f t="shared" si="6"/>
        <v>#REF!</v>
      </c>
      <c r="L31" s="21" t="e">
        <f t="shared" si="6"/>
        <v>#REF!</v>
      </c>
      <c r="M31" s="455"/>
      <c r="N31" s="193"/>
      <c r="O31" s="193" t="e">
        <f t="shared" si="1"/>
        <v>#REF!</v>
      </c>
    </row>
    <row r="32" spans="1:21">
      <c r="A32" s="1839" t="e">
        <f>VLOOKUP(#REF!,#REF!,2,FALSE)</f>
        <v>#REF!</v>
      </c>
      <c r="B32" s="1646"/>
      <c r="C32" s="1646"/>
      <c r="D32" s="20"/>
      <c r="E32" s="15"/>
      <c r="F32" s="34"/>
      <c r="G32" s="21"/>
      <c r="H32" s="15"/>
      <c r="I32" s="15"/>
      <c r="J32" s="15"/>
      <c r="K32" s="15"/>
      <c r="L32" s="15"/>
      <c r="M32" s="455"/>
      <c r="N32" s="193"/>
      <c r="O32" s="193" t="e">
        <f t="shared" si="1"/>
        <v>#REF!</v>
      </c>
    </row>
    <row r="33" spans="1:19" ht="42.75">
      <c r="A33" s="251" t="e">
        <f>#REF!</f>
        <v>#REF!</v>
      </c>
      <c r="B33" s="227"/>
      <c r="C33" s="267" t="s">
        <v>375</v>
      </c>
      <c r="D33" s="29" t="e">
        <f>VLOOKUP(#REF!,#REF!,2,FALSE)</f>
        <v>#REF!</v>
      </c>
      <c r="E33" s="30" t="e">
        <f>#REF!</f>
        <v>#REF!</v>
      </c>
      <c r="F33" s="74" t="e">
        <f>VLOOKUP(#REF!,#REF!,2,FALSE)</f>
        <v>#REF!</v>
      </c>
      <c r="G33" s="30" t="e">
        <f>#REF!</f>
        <v>#REF!</v>
      </c>
      <c r="H33" s="30" t="e">
        <f>#REF!</f>
        <v>#REF!</v>
      </c>
      <c r="I33" s="30" t="e">
        <f>#REF!</f>
        <v>#REF!</v>
      </c>
      <c r="J33" s="30" t="e">
        <f>#REF!</f>
        <v>#REF!</v>
      </c>
      <c r="K33" s="30" t="e">
        <f>#REF!</f>
        <v>#REF!</v>
      </c>
      <c r="L33" s="30" t="e">
        <f>#REF!</f>
        <v>#REF!</v>
      </c>
      <c r="M33" s="455" t="e">
        <f>VLOOKUP(#REF!,#REF!,2,FALSE)</f>
        <v>#REF!</v>
      </c>
      <c r="N33" s="231" t="e">
        <f>VLOOKUP(#REF!,#REF!,2,FALSE)</f>
        <v>#REF!</v>
      </c>
      <c r="O33" s="193" t="e">
        <f t="shared" si="1"/>
        <v>#REF!</v>
      </c>
      <c r="P33" s="5">
        <v>0</v>
      </c>
      <c r="Q33" s="5">
        <v>1</v>
      </c>
    </row>
    <row r="34" spans="1:19">
      <c r="A34" s="304"/>
      <c r="B34" s="160"/>
      <c r="C34" s="161"/>
      <c r="D34" s="35"/>
      <c r="E34" s="30"/>
      <c r="F34" s="36"/>
      <c r="G34" s="37"/>
      <c r="H34" s="30"/>
      <c r="I34" s="30"/>
      <c r="J34" s="30"/>
      <c r="K34" s="30"/>
      <c r="L34" s="30"/>
      <c r="M34" s="455"/>
      <c r="N34" s="193"/>
      <c r="O34" s="193" t="e">
        <f t="shared" si="1"/>
        <v>#REF!</v>
      </c>
    </row>
    <row r="35" spans="1:19" ht="15.75" thickBot="1">
      <c r="A35" s="1839" t="e">
        <f>VLOOKUP(#REF!,#REF!,2,FALSE)</f>
        <v>#REF!</v>
      </c>
      <c r="B35" s="1646"/>
      <c r="C35" s="1646"/>
      <c r="D35" s="35"/>
      <c r="E35" s="30"/>
      <c r="F35" s="36"/>
      <c r="G35" s="37" t="e">
        <f t="shared" ref="G35:L35" si="7">SUM(G33:G34)</f>
        <v>#REF!</v>
      </c>
      <c r="H35" s="37" t="e">
        <f t="shared" si="7"/>
        <v>#REF!</v>
      </c>
      <c r="I35" s="37" t="e">
        <f t="shared" si="7"/>
        <v>#REF!</v>
      </c>
      <c r="J35" s="37" t="e">
        <f t="shared" si="7"/>
        <v>#REF!</v>
      </c>
      <c r="K35" s="37" t="e">
        <f t="shared" si="7"/>
        <v>#REF!</v>
      </c>
      <c r="L35" s="37" t="e">
        <f t="shared" si="7"/>
        <v>#REF!</v>
      </c>
      <c r="M35" s="457"/>
      <c r="N35" s="193"/>
      <c r="O35" s="193" t="e">
        <f t="shared" si="1"/>
        <v>#REF!</v>
      </c>
    </row>
    <row r="36" spans="1:19" ht="19.5" thickBot="1">
      <c r="A36" s="471"/>
      <c r="B36" s="481" t="e">
        <f>VLOOKUP(#REF!,#REF!,2,FALSE)</f>
        <v>#REF!</v>
      </c>
      <c r="C36" s="472" t="e">
        <f>A25</f>
        <v>#REF!</v>
      </c>
      <c r="D36" s="474"/>
      <c r="E36" s="474"/>
      <c r="F36" s="475"/>
      <c r="G36" s="474" t="e">
        <f t="shared" ref="G36:L36" si="8">G31+G35</f>
        <v>#REF!</v>
      </c>
      <c r="H36" s="474" t="e">
        <f t="shared" si="8"/>
        <v>#REF!</v>
      </c>
      <c r="I36" s="474" t="e">
        <f t="shared" si="8"/>
        <v>#REF!</v>
      </c>
      <c r="J36" s="474" t="e">
        <f t="shared" si="8"/>
        <v>#REF!</v>
      </c>
      <c r="K36" s="474" t="e">
        <f t="shared" si="8"/>
        <v>#REF!</v>
      </c>
      <c r="L36" s="474" t="e">
        <f t="shared" si="8"/>
        <v>#REF!</v>
      </c>
      <c r="M36" s="476"/>
      <c r="N36" s="206"/>
      <c r="O36" s="193" t="e">
        <f t="shared" si="1"/>
        <v>#REF!</v>
      </c>
    </row>
    <row r="37" spans="1:19" ht="15.75" thickBot="1">
      <c r="A37" s="305"/>
      <c r="B37" s="39"/>
      <c r="C37" s="27"/>
      <c r="D37" s="29"/>
      <c r="E37" s="30"/>
      <c r="F37" s="40"/>
      <c r="G37" s="30"/>
      <c r="H37" s="30"/>
      <c r="I37" s="30"/>
      <c r="J37" s="41"/>
      <c r="K37" s="30"/>
      <c r="L37" s="30"/>
      <c r="M37" s="460"/>
      <c r="N37" s="193"/>
      <c r="O37" s="193" t="e">
        <f t="shared" si="1"/>
        <v>#REF!</v>
      </c>
    </row>
    <row r="38" spans="1:19" ht="19.5" thickBot="1">
      <c r="A38" s="1697" t="e">
        <f>VLOOKUP(#REF!,#REF!,2,FALSE)</f>
        <v>#REF!</v>
      </c>
      <c r="B38" s="1698"/>
      <c r="C38" s="1699"/>
      <c r="D38" s="270"/>
      <c r="E38" s="271"/>
      <c r="F38" s="417"/>
      <c r="G38" s="322" t="e">
        <f t="shared" ref="G38:L38" si="9">G48</f>
        <v>#REF!</v>
      </c>
      <c r="H38" s="322" t="e">
        <f t="shared" si="9"/>
        <v>#REF!</v>
      </c>
      <c r="I38" s="322" t="e">
        <f t="shared" si="9"/>
        <v>#REF!</v>
      </c>
      <c r="J38" s="322" t="e">
        <f t="shared" si="9"/>
        <v>#REF!</v>
      </c>
      <c r="K38" s="322" t="e">
        <f t="shared" si="9"/>
        <v>#REF!</v>
      </c>
      <c r="L38" s="322" t="e">
        <f t="shared" si="9"/>
        <v>#REF!</v>
      </c>
      <c r="M38" s="458"/>
      <c r="N38" s="193"/>
      <c r="O38" s="193" t="e">
        <f t="shared" si="1"/>
        <v>#REF!</v>
      </c>
    </row>
    <row r="39" spans="1:19">
      <c r="A39" s="1860" t="e">
        <f>VLOOKUP(#REF!,#REF!,2,FALSE)</f>
        <v>#REF!</v>
      </c>
      <c r="B39" s="1861"/>
      <c r="C39" s="1861"/>
      <c r="D39" s="44"/>
      <c r="E39" s="45"/>
      <c r="F39" s="297"/>
      <c r="G39" s="46"/>
      <c r="H39" s="45"/>
      <c r="I39" s="45"/>
      <c r="J39" s="44"/>
      <c r="K39" s="45"/>
      <c r="L39" s="45"/>
      <c r="M39" s="459"/>
      <c r="N39" s="193"/>
      <c r="O39" s="193" t="e">
        <f t="shared" si="1"/>
        <v>#REF!</v>
      </c>
    </row>
    <row r="40" spans="1:19" s="534" customFormat="1" ht="28.5">
      <c r="A40" s="529" t="e">
        <f>#REF!</f>
        <v>#REF!</v>
      </c>
      <c r="B40" s="566" t="e">
        <f>#REF!</f>
        <v>#REF!</v>
      </c>
      <c r="C40" s="577" t="s">
        <v>261</v>
      </c>
      <c r="D40" s="569" t="e">
        <f>VLOOKUP(#REF!,#REF!,2,FALSE)</f>
        <v>#REF!</v>
      </c>
      <c r="E40" s="542" t="e">
        <f>#REF!</f>
        <v>#REF!</v>
      </c>
      <c r="F40" s="547" t="e">
        <f>VLOOKUP(#REF!,#REF!,2,FALSE)</f>
        <v>#REF!</v>
      </c>
      <c r="G40" s="542" t="e">
        <f>#REF!</f>
        <v>#REF!</v>
      </c>
      <c r="H40" s="542" t="e">
        <f>#REF!</f>
        <v>#REF!</v>
      </c>
      <c r="I40" s="542" t="e">
        <f>#REF!</f>
        <v>#REF!</v>
      </c>
      <c r="J40" s="542" t="e">
        <f>#REF!</f>
        <v>#REF!</v>
      </c>
      <c r="K40" s="542" t="e">
        <f>#REF!</f>
        <v>#REF!</v>
      </c>
      <c r="L40" s="542" t="e">
        <f>#REF!</f>
        <v>#REF!</v>
      </c>
      <c r="M40" s="575" t="e">
        <f>VLOOKUP(#REF!,#REF!,2,FALSE)</f>
        <v>#REF!</v>
      </c>
      <c r="N40" s="576" t="e">
        <f>VLOOKUP(#REF!,#REF!,2,FALSE)</f>
        <v>#REF!</v>
      </c>
      <c r="O40" s="533" t="e">
        <f t="shared" si="1"/>
        <v>#REF!</v>
      </c>
      <c r="P40" s="534">
        <v>1</v>
      </c>
      <c r="Q40" s="534">
        <v>0</v>
      </c>
      <c r="S40" s="535" t="e">
        <f>I40+H40</f>
        <v>#REF!</v>
      </c>
    </row>
    <row r="41" spans="1:19" s="534" customFormat="1" ht="42.75">
      <c r="A41" s="529" t="e">
        <f>#REF!</f>
        <v>#REF!</v>
      </c>
      <c r="B41" s="566" t="e">
        <f>#REF!</f>
        <v>#REF!</v>
      </c>
      <c r="C41" s="577" t="s">
        <v>315</v>
      </c>
      <c r="D41" s="569" t="e">
        <f>VLOOKUP(#REF!,#REF!,2,FALSE)</f>
        <v>#REF!</v>
      </c>
      <c r="E41" s="542" t="e">
        <f>#REF!</f>
        <v>#REF!</v>
      </c>
      <c r="F41" s="547" t="e">
        <f>VLOOKUP(#REF!,#REF!,2,FALSE)</f>
        <v>#REF!</v>
      </c>
      <c r="G41" s="542" t="e">
        <f>#REF!</f>
        <v>#REF!</v>
      </c>
      <c r="H41" s="542" t="e">
        <f>#REF!</f>
        <v>#REF!</v>
      </c>
      <c r="I41" s="542" t="e">
        <f>#REF!</f>
        <v>#REF!</v>
      </c>
      <c r="J41" s="542" t="e">
        <f>#REF!</f>
        <v>#REF!</v>
      </c>
      <c r="K41" s="542" t="e">
        <f>#REF!</f>
        <v>#REF!</v>
      </c>
      <c r="L41" s="542" t="e">
        <f>#REF!</f>
        <v>#REF!</v>
      </c>
      <c r="M41" s="575" t="e">
        <f>VLOOKUP(#REF!,#REF!,2,FALSE)</f>
        <v>#REF!</v>
      </c>
      <c r="N41" s="576" t="e">
        <f>VLOOKUP(#REF!,#REF!,2,FALSE)</f>
        <v>#REF!</v>
      </c>
      <c r="O41" s="533" t="e">
        <f t="shared" si="1"/>
        <v>#REF!</v>
      </c>
      <c r="P41" s="534">
        <v>1</v>
      </c>
      <c r="Q41" s="534">
        <v>0</v>
      </c>
      <c r="S41" s="535" t="e">
        <f>L41+K41+J41+I41</f>
        <v>#REF!</v>
      </c>
    </row>
    <row r="42" spans="1:19" ht="42.75">
      <c r="A42" s="251" t="e">
        <f>#REF!</f>
        <v>#REF!</v>
      </c>
      <c r="B42" s="227" t="e">
        <f>#REF!</f>
        <v>#REF!</v>
      </c>
      <c r="C42" s="274" t="s">
        <v>376</v>
      </c>
      <c r="D42" s="29" t="e">
        <f>VLOOKUP(#REF!,#REF!,2,FALSE)</f>
        <v>#REF!</v>
      </c>
      <c r="E42" s="30" t="e">
        <f>#REF!</f>
        <v>#REF!</v>
      </c>
      <c r="F42" s="74" t="e">
        <f>VLOOKUP(#REF!,#REF!,2,FALSE)</f>
        <v>#REF!</v>
      </c>
      <c r="G42" s="30" t="e">
        <f>#REF!</f>
        <v>#REF!</v>
      </c>
      <c r="H42" s="30" t="e">
        <f>#REF!</f>
        <v>#REF!</v>
      </c>
      <c r="I42" s="30" t="e">
        <f>#REF!</f>
        <v>#REF!</v>
      </c>
      <c r="J42" s="30" t="e">
        <f>#REF!</f>
        <v>#REF!</v>
      </c>
      <c r="K42" s="527" t="e">
        <f>#REF!</f>
        <v>#REF!</v>
      </c>
      <c r="L42" s="30" t="e">
        <f>#REF!</f>
        <v>#REF!</v>
      </c>
      <c r="M42" s="455" t="e">
        <f>VLOOKUP(#REF!,#REF!,2,FALSE)</f>
        <v>#REF!</v>
      </c>
      <c r="N42" s="231" t="e">
        <f>VLOOKUP(#REF!,#REF!,2,FALSE)</f>
        <v>#REF!</v>
      </c>
      <c r="O42" s="193" t="e">
        <f t="shared" si="1"/>
        <v>#REF!</v>
      </c>
      <c r="P42" s="5">
        <v>1</v>
      </c>
      <c r="Q42" s="5">
        <v>0</v>
      </c>
    </row>
    <row r="43" spans="1:19">
      <c r="A43" s="119"/>
      <c r="B43" s="148"/>
      <c r="C43" s="19"/>
      <c r="D43" s="14"/>
      <c r="E43" s="21"/>
      <c r="F43" s="74"/>
      <c r="G43" s="30"/>
      <c r="H43" s="37"/>
      <c r="I43" s="37"/>
      <c r="J43" s="37"/>
      <c r="K43" s="37"/>
      <c r="L43" s="37"/>
      <c r="M43" s="455"/>
      <c r="N43" s="193"/>
      <c r="O43" s="193" t="e">
        <f t="shared" si="1"/>
        <v>#REF!</v>
      </c>
    </row>
    <row r="44" spans="1:19">
      <c r="A44" s="1839" t="e">
        <f>VLOOKUP(#REF!,#REF!,2,FALSE)</f>
        <v>#REF!</v>
      </c>
      <c r="B44" s="1646"/>
      <c r="C44" s="1646"/>
      <c r="D44" s="51"/>
      <c r="E44" s="52"/>
      <c r="F44" s="53"/>
      <c r="G44" s="47" t="e">
        <f t="shared" ref="G44:L44" si="10">SUM(G40:G43)</f>
        <v>#REF!</v>
      </c>
      <c r="H44" s="47" t="e">
        <f t="shared" si="10"/>
        <v>#REF!</v>
      </c>
      <c r="I44" s="47" t="e">
        <f t="shared" si="10"/>
        <v>#REF!</v>
      </c>
      <c r="J44" s="47" t="e">
        <f t="shared" si="10"/>
        <v>#REF!</v>
      </c>
      <c r="K44" s="47" t="e">
        <f t="shared" si="10"/>
        <v>#REF!</v>
      </c>
      <c r="L44" s="47" t="e">
        <f t="shared" si="10"/>
        <v>#REF!</v>
      </c>
      <c r="M44" s="455"/>
      <c r="N44" s="193"/>
      <c r="O44" s="193" t="e">
        <f t="shared" si="1"/>
        <v>#REF!</v>
      </c>
    </row>
    <row r="45" spans="1:19">
      <c r="A45" s="1839" t="e">
        <f>VLOOKUP(#REF!,#REF!,2,FALSE)</f>
        <v>#REF!</v>
      </c>
      <c r="B45" s="1646"/>
      <c r="C45" s="1646"/>
      <c r="D45" s="20"/>
      <c r="E45" s="21"/>
      <c r="F45" s="33"/>
      <c r="G45" s="47"/>
      <c r="H45" s="21"/>
      <c r="I45" s="21"/>
      <c r="J45" s="48"/>
      <c r="K45" s="48"/>
      <c r="L45" s="48"/>
      <c r="M45" s="455"/>
      <c r="N45" s="193"/>
      <c r="O45" s="193" t="e">
        <f t="shared" si="1"/>
        <v>#REF!</v>
      </c>
    </row>
    <row r="46" spans="1:19">
      <c r="A46" s="304"/>
      <c r="B46" s="90"/>
      <c r="C46" s="146"/>
      <c r="D46" s="29"/>
      <c r="E46" s="37"/>
      <c r="F46" s="74"/>
      <c r="G46" s="37"/>
      <c r="H46" s="37"/>
      <c r="I46" s="37"/>
      <c r="J46" s="165"/>
      <c r="K46" s="165"/>
      <c r="L46" s="165"/>
      <c r="M46" s="455"/>
      <c r="N46" s="193"/>
      <c r="O46" s="193" t="e">
        <f t="shared" si="1"/>
        <v>#REF!</v>
      </c>
    </row>
    <row r="47" spans="1:19" ht="15.75" thickBot="1">
      <c r="A47" s="1839" t="e">
        <f>VLOOKUP(#REF!,#REF!,2,FALSE)</f>
        <v>#REF!</v>
      </c>
      <c r="B47" s="1646"/>
      <c r="C47" s="1646"/>
      <c r="D47" s="35"/>
      <c r="E47" s="37"/>
      <c r="F47" s="56"/>
      <c r="G47" s="57">
        <f t="shared" ref="G47:L47" si="11">SUM(G46:G46)</f>
        <v>0</v>
      </c>
      <c r="H47" s="57">
        <f t="shared" si="11"/>
        <v>0</v>
      </c>
      <c r="I47" s="57">
        <f t="shared" si="11"/>
        <v>0</v>
      </c>
      <c r="J47" s="57">
        <f t="shared" si="11"/>
        <v>0</v>
      </c>
      <c r="K47" s="57">
        <f t="shared" si="11"/>
        <v>0</v>
      </c>
      <c r="L47" s="57">
        <f t="shared" si="11"/>
        <v>0</v>
      </c>
      <c r="M47" s="457"/>
      <c r="N47" s="193"/>
      <c r="O47" s="193" t="e">
        <f t="shared" si="1"/>
        <v>#REF!</v>
      </c>
    </row>
    <row r="48" spans="1:19" ht="19.5" thickBot="1">
      <c r="A48" s="330"/>
      <c r="B48" s="481" t="e">
        <f>VLOOKUP(#REF!,#REF!,2,FALSE)</f>
        <v>#REF!</v>
      </c>
      <c r="C48" s="414" t="e">
        <f>A38</f>
        <v>#REF!</v>
      </c>
      <c r="D48" s="380"/>
      <c r="E48" s="380"/>
      <c r="F48" s="384"/>
      <c r="G48" s="380" t="e">
        <f t="shared" ref="G48:L48" si="12">G47+G44</f>
        <v>#REF!</v>
      </c>
      <c r="H48" s="380" t="e">
        <f t="shared" si="12"/>
        <v>#REF!</v>
      </c>
      <c r="I48" s="380" t="e">
        <f t="shared" si="12"/>
        <v>#REF!</v>
      </c>
      <c r="J48" s="380" t="e">
        <f t="shared" si="12"/>
        <v>#REF!</v>
      </c>
      <c r="K48" s="380" t="e">
        <f t="shared" si="12"/>
        <v>#REF!</v>
      </c>
      <c r="L48" s="380" t="e">
        <f t="shared" si="12"/>
        <v>#REF!</v>
      </c>
      <c r="M48" s="458"/>
      <c r="N48" s="193"/>
      <c r="O48" s="193" t="e">
        <f t="shared" si="1"/>
        <v>#REF!</v>
      </c>
    </row>
    <row r="49" spans="1:19" ht="15.75" thickBot="1">
      <c r="A49" s="305"/>
      <c r="B49" s="296"/>
      <c r="C49" s="58"/>
      <c r="D49" s="29"/>
      <c r="E49" s="30"/>
      <c r="F49" s="39"/>
      <c r="G49" s="59"/>
      <c r="H49" s="59"/>
      <c r="I49" s="59"/>
      <c r="J49" s="60"/>
      <c r="K49" s="60"/>
      <c r="L49" s="60"/>
      <c r="M49" s="460"/>
      <c r="N49" s="193"/>
      <c r="O49" s="193" t="e">
        <f t="shared" si="1"/>
        <v>#REF!</v>
      </c>
    </row>
    <row r="50" spans="1:19" ht="19.5" thickBot="1">
      <c r="A50" s="1697" t="e">
        <f>VLOOKUP(#REF!,#REF!,2,FALSE)</f>
        <v>#REF!</v>
      </c>
      <c r="B50" s="1698"/>
      <c r="C50" s="1699"/>
      <c r="D50" s="270"/>
      <c r="E50" s="271"/>
      <c r="F50" s="341"/>
      <c r="G50" s="322" t="e">
        <f t="shared" ref="G50:L50" si="13">G74</f>
        <v>#REF!</v>
      </c>
      <c r="H50" s="322" t="e">
        <f t="shared" si="13"/>
        <v>#REF!</v>
      </c>
      <c r="I50" s="322" t="e">
        <f t="shared" si="13"/>
        <v>#REF!</v>
      </c>
      <c r="J50" s="322" t="e">
        <f t="shared" si="13"/>
        <v>#REF!</v>
      </c>
      <c r="K50" s="322" t="e">
        <f t="shared" si="13"/>
        <v>#REF!</v>
      </c>
      <c r="L50" s="322" t="e">
        <f t="shared" si="13"/>
        <v>#REF!</v>
      </c>
      <c r="M50" s="458"/>
      <c r="N50" s="193"/>
      <c r="O50" s="193" t="e">
        <f t="shared" si="1"/>
        <v>#REF!</v>
      </c>
    </row>
    <row r="51" spans="1:19">
      <c r="A51" s="1860" t="e">
        <f>VLOOKUP(#REF!,#REF!,2,FALSE)</f>
        <v>#REF!</v>
      </c>
      <c r="B51" s="1861"/>
      <c r="C51" s="1861"/>
      <c r="D51" s="29"/>
      <c r="E51" s="30"/>
      <c r="F51" s="74"/>
      <c r="G51" s="198"/>
      <c r="H51" s="198"/>
      <c r="I51" s="198"/>
      <c r="J51" s="198"/>
      <c r="K51" s="198"/>
      <c r="L51" s="198"/>
      <c r="M51" s="459"/>
      <c r="N51" s="193"/>
      <c r="O51" s="193" t="e">
        <f t="shared" si="1"/>
        <v>#REF!</v>
      </c>
    </row>
    <row r="52" spans="1:19" ht="57">
      <c r="A52" s="251" t="e">
        <f>#REF!</f>
        <v>#REF!</v>
      </c>
      <c r="B52" s="227" t="e">
        <f>#REF!</f>
        <v>#REF!</v>
      </c>
      <c r="C52" s="267" t="s">
        <v>262</v>
      </c>
      <c r="D52" s="29" t="e">
        <f>VLOOKUP(#REF!,#REF!,2,FALSE)</f>
        <v>#REF!</v>
      </c>
      <c r="E52" s="30" t="e">
        <f>#REF!</f>
        <v>#REF!</v>
      </c>
      <c r="F52" s="74" t="e">
        <f>VLOOKUP(#REF!,#REF!,2,FALSE)</f>
        <v>#REF!</v>
      </c>
      <c r="G52" s="30" t="e">
        <f>#REF!</f>
        <v>#REF!</v>
      </c>
      <c r="H52" s="30" t="e">
        <f>#REF!</f>
        <v>#REF!</v>
      </c>
      <c r="I52" s="30" t="e">
        <f>#REF!</f>
        <v>#REF!</v>
      </c>
      <c r="J52" s="30" t="e">
        <f>#REF!</f>
        <v>#REF!</v>
      </c>
      <c r="K52" s="30" t="e">
        <f>#REF!</f>
        <v>#REF!</v>
      </c>
      <c r="L52" s="30" t="e">
        <f>#REF!</f>
        <v>#REF!</v>
      </c>
      <c r="M52" s="455" t="e">
        <f>VLOOKUP(#REF!,#REF!,2,FALSE)</f>
        <v>#REF!</v>
      </c>
      <c r="N52" s="231" t="e">
        <f>VLOOKUP(#REF!,#REF!,2,FALSE)</f>
        <v>#REF!</v>
      </c>
      <c r="O52" s="193" t="e">
        <f t="shared" si="1"/>
        <v>#REF!</v>
      </c>
      <c r="P52" s="5">
        <v>1</v>
      </c>
      <c r="Q52" s="5">
        <v>0</v>
      </c>
    </row>
    <row r="53" spans="1:19" ht="42.75">
      <c r="A53" s="251" t="e">
        <f>#REF!</f>
        <v>#REF!</v>
      </c>
      <c r="B53" s="227" t="e">
        <f>#REF!</f>
        <v>#REF!</v>
      </c>
      <c r="C53" s="267" t="s">
        <v>317</v>
      </c>
      <c r="D53" s="29" t="e">
        <f>VLOOKUP(#REF!,#REF!,2,FALSE)</f>
        <v>#REF!</v>
      </c>
      <c r="E53" s="30" t="e">
        <f>#REF!</f>
        <v>#REF!</v>
      </c>
      <c r="F53" s="74" t="e">
        <f>VLOOKUP(#REF!,#REF!,2,FALSE)</f>
        <v>#REF!</v>
      </c>
      <c r="G53" s="30" t="e">
        <f>#REF!</f>
        <v>#REF!</v>
      </c>
      <c r="H53" s="30" t="e">
        <f>#REF!</f>
        <v>#REF!</v>
      </c>
      <c r="I53" s="30" t="e">
        <f>#REF!</f>
        <v>#REF!</v>
      </c>
      <c r="J53" s="30" t="e">
        <f>#REF!</f>
        <v>#REF!</v>
      </c>
      <c r="K53" s="30" t="e">
        <f>#REF!</f>
        <v>#REF!</v>
      </c>
      <c r="L53" s="30" t="e">
        <f>#REF!</f>
        <v>#REF!</v>
      </c>
      <c r="M53" s="455" t="e">
        <f>VLOOKUP(#REF!,#REF!,2,FALSE)</f>
        <v>#REF!</v>
      </c>
      <c r="N53" s="231" t="e">
        <f>VLOOKUP(#REF!,#REF!,2,FALSE)</f>
        <v>#REF!</v>
      </c>
      <c r="O53" s="193" t="e">
        <f t="shared" si="1"/>
        <v>#REF!</v>
      </c>
      <c r="P53" s="5">
        <v>1</v>
      </c>
      <c r="Q53" s="5">
        <v>0</v>
      </c>
    </row>
    <row r="54" spans="1:19" ht="45">
      <c r="A54" s="251" t="e">
        <f>#REF!</f>
        <v>#REF!</v>
      </c>
      <c r="B54" s="277" t="s">
        <v>377</v>
      </c>
      <c r="C54" s="267" t="s">
        <v>317</v>
      </c>
      <c r="D54" s="29" t="e">
        <f>VLOOKUP(#REF!,#REF!,2,FALSE)</f>
        <v>#REF!</v>
      </c>
      <c r="E54" s="30" t="e">
        <f>#REF!</f>
        <v>#REF!</v>
      </c>
      <c r="F54" s="74" t="e">
        <f>VLOOKUP(#REF!,#REF!,2,FALSE)</f>
        <v>#REF!</v>
      </c>
      <c r="G54" s="30" t="e">
        <f>#REF!</f>
        <v>#REF!</v>
      </c>
      <c r="H54" s="30" t="e">
        <f>#REF!</f>
        <v>#REF!</v>
      </c>
      <c r="I54" s="30" t="e">
        <f>#REF!</f>
        <v>#REF!</v>
      </c>
      <c r="J54" s="30" t="e">
        <f>#REF!</f>
        <v>#REF!</v>
      </c>
      <c r="K54" s="30" t="e">
        <f>#REF!</f>
        <v>#REF!</v>
      </c>
      <c r="L54" s="30" t="e">
        <f>#REF!</f>
        <v>#REF!</v>
      </c>
      <c r="M54" s="455" t="e">
        <f>VLOOKUP(#REF!,#REF!,2,FALSE)</f>
        <v>#REF!</v>
      </c>
      <c r="N54" s="231" t="e">
        <f>VLOOKUP(#REF!,#REF!,2,FALSE)</f>
        <v>#REF!</v>
      </c>
      <c r="O54" s="193" t="e">
        <f t="shared" si="1"/>
        <v>#REF!</v>
      </c>
      <c r="P54" s="5">
        <v>1</v>
      </c>
      <c r="Q54" s="5">
        <v>0</v>
      </c>
    </row>
    <row r="55" spans="1:19" ht="57">
      <c r="A55" s="251" t="e">
        <f>#REF!</f>
        <v>#REF!</v>
      </c>
      <c r="B55" s="227" t="e">
        <f>#REF!</f>
        <v>#REF!</v>
      </c>
      <c r="C55" s="267" t="s">
        <v>340</v>
      </c>
      <c r="D55" s="29" t="e">
        <f>VLOOKUP(#REF!,#REF!,2,FALSE)</f>
        <v>#REF!</v>
      </c>
      <c r="E55" s="30" t="e">
        <f>#REF!</f>
        <v>#REF!</v>
      </c>
      <c r="F55" s="74" t="e">
        <f>VLOOKUP(#REF!,#REF!,2,FALSE)</f>
        <v>#REF!</v>
      </c>
      <c r="G55" s="30" t="e">
        <f>#REF!</f>
        <v>#REF!</v>
      </c>
      <c r="H55" s="30" t="e">
        <f>#REF!</f>
        <v>#REF!</v>
      </c>
      <c r="I55" s="30" t="e">
        <f>#REF!</f>
        <v>#REF!</v>
      </c>
      <c r="J55" s="30" t="e">
        <f>#REF!</f>
        <v>#REF!</v>
      </c>
      <c r="K55" s="30" t="e">
        <f>#REF!</f>
        <v>#REF!</v>
      </c>
      <c r="L55" s="30" t="e">
        <f>#REF!</f>
        <v>#REF!</v>
      </c>
      <c r="M55" s="455" t="e">
        <f>VLOOKUP(#REF!,#REF!,2,FALSE)</f>
        <v>#REF!</v>
      </c>
      <c r="N55" s="231" t="e">
        <f>VLOOKUP(#REF!,#REF!,2,FALSE)</f>
        <v>#REF!</v>
      </c>
      <c r="O55" s="193" t="e">
        <f t="shared" si="1"/>
        <v>#REF!</v>
      </c>
      <c r="P55" s="5">
        <v>1</v>
      </c>
      <c r="Q55" s="5">
        <v>0</v>
      </c>
    </row>
    <row r="56" spans="1:19" ht="28.5">
      <c r="A56" s="251" t="e">
        <f>#REF!</f>
        <v>#REF!</v>
      </c>
      <c r="B56" s="227" t="e">
        <f>#REF!</f>
        <v>#REF!</v>
      </c>
      <c r="C56" s="292" t="s">
        <v>344</v>
      </c>
      <c r="D56" s="29" t="e">
        <f>VLOOKUP(#REF!,#REF!,2,FALSE)</f>
        <v>#REF!</v>
      </c>
      <c r="E56" s="30" t="e">
        <f>#REF!</f>
        <v>#REF!</v>
      </c>
      <c r="F56" s="74" t="e">
        <f>VLOOKUP(#REF!,#REF!,2,FALSE)</f>
        <v>#REF!</v>
      </c>
      <c r="G56" s="30" t="e">
        <f>#REF!</f>
        <v>#REF!</v>
      </c>
      <c r="H56" s="30" t="e">
        <f>#REF!</f>
        <v>#REF!</v>
      </c>
      <c r="I56" s="30" t="e">
        <f>#REF!</f>
        <v>#REF!</v>
      </c>
      <c r="J56" s="30" t="e">
        <f>#REF!</f>
        <v>#REF!</v>
      </c>
      <c r="K56" s="30" t="e">
        <f>#REF!</f>
        <v>#REF!</v>
      </c>
      <c r="L56" s="30" t="e">
        <f>#REF!</f>
        <v>#REF!</v>
      </c>
      <c r="M56" s="455" t="e">
        <f>VLOOKUP(#REF!,#REF!,2,FALSE)</f>
        <v>#REF!</v>
      </c>
      <c r="N56" s="231" t="e">
        <f>VLOOKUP(#REF!,#REF!,2,FALSE)</f>
        <v>#REF!</v>
      </c>
      <c r="O56" s="193" t="e">
        <f t="shared" si="1"/>
        <v>#REF!</v>
      </c>
      <c r="P56" s="5">
        <v>1</v>
      </c>
      <c r="Q56" s="5">
        <v>0</v>
      </c>
    </row>
    <row r="57" spans="1:19" ht="28.5">
      <c r="A57" s="251" t="e">
        <f>#REF!</f>
        <v>#REF!</v>
      </c>
      <c r="B57" s="227" t="e">
        <f>#REF!</f>
        <v>#REF!</v>
      </c>
      <c r="C57" s="292" t="s">
        <v>360</v>
      </c>
      <c r="D57" s="29" t="e">
        <f>VLOOKUP(#REF!,#REF!,2,FALSE)</f>
        <v>#REF!</v>
      </c>
      <c r="E57" s="30" t="e">
        <f>#REF!</f>
        <v>#REF!</v>
      </c>
      <c r="F57" s="74" t="e">
        <f>VLOOKUP(#REF!,#REF!,2,FALSE)</f>
        <v>#REF!</v>
      </c>
      <c r="G57" s="30" t="e">
        <f>#REF!</f>
        <v>#REF!</v>
      </c>
      <c r="H57" s="30" t="e">
        <f>#REF!</f>
        <v>#REF!</v>
      </c>
      <c r="I57" s="30" t="e">
        <f>#REF!</f>
        <v>#REF!</v>
      </c>
      <c r="J57" s="30" t="e">
        <f>#REF!</f>
        <v>#REF!</v>
      </c>
      <c r="K57" s="30" t="e">
        <f>#REF!</f>
        <v>#REF!</v>
      </c>
      <c r="L57" s="30" t="e">
        <f>#REF!</f>
        <v>#REF!</v>
      </c>
      <c r="M57" s="455" t="e">
        <f>VLOOKUP(#REF!,#REF!,2,FALSE)</f>
        <v>#REF!</v>
      </c>
      <c r="N57" s="231" t="e">
        <f>VLOOKUP(#REF!,#REF!,2,FALSE)</f>
        <v>#REF!</v>
      </c>
      <c r="O57" s="193" t="e">
        <f t="shared" si="1"/>
        <v>#REF!</v>
      </c>
      <c r="P57" s="5">
        <v>1</v>
      </c>
      <c r="Q57" s="5">
        <v>0</v>
      </c>
    </row>
    <row r="58" spans="1:19" ht="42.75">
      <c r="A58" s="251" t="e">
        <f>#REF!</f>
        <v>#REF!</v>
      </c>
      <c r="B58" s="227" t="e">
        <f>#REF!</f>
        <v>#REF!</v>
      </c>
      <c r="C58" s="292" t="s">
        <v>361</v>
      </c>
      <c r="D58" s="29" t="e">
        <f>VLOOKUP(#REF!,#REF!,2,FALSE)</f>
        <v>#REF!</v>
      </c>
      <c r="E58" s="30" t="e">
        <f>#REF!</f>
        <v>#REF!</v>
      </c>
      <c r="F58" s="74" t="e">
        <f>VLOOKUP(#REF!,#REF!,2,FALSE)</f>
        <v>#REF!</v>
      </c>
      <c r="G58" s="30" t="e">
        <f>#REF!</f>
        <v>#REF!</v>
      </c>
      <c r="H58" s="30" t="e">
        <f>#REF!</f>
        <v>#REF!</v>
      </c>
      <c r="I58" s="30" t="e">
        <f>#REF!</f>
        <v>#REF!</v>
      </c>
      <c r="J58" s="30" t="e">
        <f>#REF!</f>
        <v>#REF!</v>
      </c>
      <c r="K58" s="30" t="e">
        <f>#REF!</f>
        <v>#REF!</v>
      </c>
      <c r="L58" s="30" t="e">
        <f>#REF!</f>
        <v>#REF!</v>
      </c>
      <c r="M58" s="455" t="e">
        <f>VLOOKUP(#REF!,#REF!,2,FALSE)</f>
        <v>#REF!</v>
      </c>
      <c r="N58" s="231" t="e">
        <f>VLOOKUP(#REF!,#REF!,2,FALSE)</f>
        <v>#REF!</v>
      </c>
      <c r="O58" s="193" t="e">
        <f t="shared" si="1"/>
        <v>#REF!</v>
      </c>
      <c r="P58" s="5">
        <v>1</v>
      </c>
      <c r="Q58" s="5">
        <v>0</v>
      </c>
    </row>
    <row r="59" spans="1:19" s="534" customFormat="1" ht="42.75">
      <c r="A59" s="529" t="e">
        <f>#REF!</f>
        <v>#REF!</v>
      </c>
      <c r="B59" s="566" t="e">
        <f>#REF!</f>
        <v>#REF!</v>
      </c>
      <c r="C59" s="578" t="s">
        <v>367</v>
      </c>
      <c r="D59" s="569" t="e">
        <f>VLOOKUP(#REF!,#REF!,2,FALSE)</f>
        <v>#REF!</v>
      </c>
      <c r="E59" s="542" t="e">
        <f>#REF!</f>
        <v>#REF!</v>
      </c>
      <c r="F59" s="547" t="e">
        <f>VLOOKUP(#REF!,#REF!,2,FALSE)</f>
        <v>#REF!</v>
      </c>
      <c r="G59" s="542" t="e">
        <f>#REF!</f>
        <v>#REF!</v>
      </c>
      <c r="H59" s="542" t="e">
        <f>#REF!</f>
        <v>#REF!</v>
      </c>
      <c r="I59" s="542" t="e">
        <f>#REF!</f>
        <v>#REF!</v>
      </c>
      <c r="J59" s="551" t="e">
        <f>#REF!</f>
        <v>#REF!</v>
      </c>
      <c r="K59" s="542" t="e">
        <f>#REF!</f>
        <v>#REF!</v>
      </c>
      <c r="L59" s="542" t="e">
        <f>#REF!</f>
        <v>#REF!</v>
      </c>
      <c r="M59" s="575" t="e">
        <f>VLOOKUP(#REF!,#REF!,2,FALSE)</f>
        <v>#REF!</v>
      </c>
      <c r="N59" s="576" t="e">
        <f>VLOOKUP(#REF!,#REF!,2,FALSE)</f>
        <v>#REF!</v>
      </c>
      <c r="O59" s="533" t="e">
        <f t="shared" si="1"/>
        <v>#REF!</v>
      </c>
      <c r="P59" s="534">
        <v>1</v>
      </c>
      <c r="Q59" s="534">
        <v>0</v>
      </c>
      <c r="S59" s="535" t="e">
        <f>J59+I59+H59</f>
        <v>#REF!</v>
      </c>
    </row>
    <row r="60" spans="1:19" ht="28.5">
      <c r="A60" s="251" t="e">
        <f>#REF!</f>
        <v>#REF!</v>
      </c>
      <c r="B60" s="227" t="e">
        <f>#REF!</f>
        <v>#REF!</v>
      </c>
      <c r="C60" s="292" t="s">
        <v>344</v>
      </c>
      <c r="D60" s="29" t="e">
        <f>VLOOKUP(#REF!,#REF!,2,FALSE)</f>
        <v>#REF!</v>
      </c>
      <c r="E60" s="30" t="e">
        <f>#REF!</f>
        <v>#REF!</v>
      </c>
      <c r="F60" s="74" t="e">
        <f>VLOOKUP(#REF!,#REF!,2,FALSE)</f>
        <v>#REF!</v>
      </c>
      <c r="G60" s="30" t="e">
        <f>#REF!</f>
        <v>#REF!</v>
      </c>
      <c r="H60" s="30" t="e">
        <f>#REF!</f>
        <v>#REF!</v>
      </c>
      <c r="I60" s="30" t="e">
        <f>#REF!</f>
        <v>#REF!</v>
      </c>
      <c r="J60" s="30" t="e">
        <f>#REF!</f>
        <v>#REF!</v>
      </c>
      <c r="K60" s="30" t="e">
        <f>#REF!</f>
        <v>#REF!</v>
      </c>
      <c r="L60" s="30" t="e">
        <f>#REF!</f>
        <v>#REF!</v>
      </c>
      <c r="M60" s="455" t="e">
        <f>VLOOKUP(#REF!,#REF!,2,FALSE)</f>
        <v>#REF!</v>
      </c>
      <c r="N60" s="231" t="e">
        <f>VLOOKUP(#REF!,#REF!,2,FALSE)</f>
        <v>#REF!</v>
      </c>
      <c r="O60" s="193" t="e">
        <f t="shared" si="1"/>
        <v>#REF!</v>
      </c>
      <c r="P60" s="5">
        <v>1</v>
      </c>
      <c r="Q60" s="5">
        <v>0</v>
      </c>
    </row>
    <row r="61" spans="1:19">
      <c r="A61" s="253"/>
      <c r="B61" s="14"/>
      <c r="C61" s="14"/>
      <c r="D61" s="14"/>
      <c r="E61" s="14"/>
      <c r="F61" s="14"/>
      <c r="G61" s="14"/>
      <c r="H61" s="14"/>
      <c r="I61" s="14"/>
      <c r="J61" s="14"/>
      <c r="K61" s="14"/>
      <c r="L61" s="14"/>
      <c r="M61" s="455"/>
      <c r="N61" s="193"/>
      <c r="O61" s="193" t="e">
        <f t="shared" si="1"/>
        <v>#REF!</v>
      </c>
    </row>
    <row r="62" spans="1:19">
      <c r="A62" s="1839" t="e">
        <f>VLOOKUP(#REF!,#REF!,2,FALSE)</f>
        <v>#REF!</v>
      </c>
      <c r="B62" s="1646"/>
      <c r="C62" s="1646"/>
      <c r="D62" s="20"/>
      <c r="E62" s="15"/>
      <c r="F62" s="34"/>
      <c r="G62" s="21" t="e">
        <f t="shared" ref="G62:L62" si="14">SUM(G52:G61)</f>
        <v>#REF!</v>
      </c>
      <c r="H62" s="21" t="e">
        <f t="shared" si="14"/>
        <v>#REF!</v>
      </c>
      <c r="I62" s="21" t="e">
        <f t="shared" si="14"/>
        <v>#REF!</v>
      </c>
      <c r="J62" s="21" t="e">
        <f t="shared" si="14"/>
        <v>#REF!</v>
      </c>
      <c r="K62" s="21" t="e">
        <f t="shared" si="14"/>
        <v>#REF!</v>
      </c>
      <c r="L62" s="21" t="e">
        <f t="shared" si="14"/>
        <v>#REF!</v>
      </c>
      <c r="M62" s="455"/>
      <c r="N62" s="193"/>
      <c r="O62" s="193" t="e">
        <f t="shared" si="1"/>
        <v>#REF!</v>
      </c>
    </row>
    <row r="63" spans="1:19">
      <c r="A63" s="1839" t="e">
        <f>VLOOKUP(#REF!,#REF!,2,FALSE)</f>
        <v>#REF!</v>
      </c>
      <c r="B63" s="1646"/>
      <c r="C63" s="1646"/>
      <c r="D63" s="20"/>
      <c r="E63" s="15"/>
      <c r="F63" s="34"/>
      <c r="G63" s="21"/>
      <c r="H63" s="15"/>
      <c r="I63" s="15"/>
      <c r="J63" s="15"/>
      <c r="K63" s="15"/>
      <c r="L63" s="15"/>
      <c r="M63" s="455"/>
      <c r="N63" s="193"/>
      <c r="O63" s="193" t="e">
        <f t="shared" si="1"/>
        <v>#REF!</v>
      </c>
    </row>
    <row r="64" spans="1:19" ht="57">
      <c r="A64" s="251" t="e">
        <f>#REF!</f>
        <v>#REF!</v>
      </c>
      <c r="B64" s="227"/>
      <c r="C64" s="267" t="s">
        <v>324</v>
      </c>
      <c r="D64" s="29" t="e">
        <f>VLOOKUP(#REF!,#REF!,2,FALSE)</f>
        <v>#REF!</v>
      </c>
      <c r="E64" s="30" t="e">
        <f>#REF!</f>
        <v>#REF!</v>
      </c>
      <c r="F64" s="74" t="e">
        <f>VLOOKUP(#REF!,#REF!,2,FALSE)</f>
        <v>#REF!</v>
      </c>
      <c r="G64" s="30" t="e">
        <f>#REF!</f>
        <v>#REF!</v>
      </c>
      <c r="H64" s="30" t="e">
        <f>#REF!</f>
        <v>#REF!</v>
      </c>
      <c r="I64" s="30" t="e">
        <f>#REF!</f>
        <v>#REF!</v>
      </c>
      <c r="J64" s="30" t="e">
        <f>#REF!</f>
        <v>#REF!</v>
      </c>
      <c r="K64" s="30" t="e">
        <f>#REF!</f>
        <v>#REF!</v>
      </c>
      <c r="L64" s="30" t="e">
        <f>#REF!</f>
        <v>#REF!</v>
      </c>
      <c r="M64" s="455" t="e">
        <f>VLOOKUP(#REF!,#REF!,2,FALSE)</f>
        <v>#REF!</v>
      </c>
      <c r="N64" s="231" t="e">
        <f>VLOOKUP(#REF!,#REF!,2,FALSE)</f>
        <v>#REF!</v>
      </c>
      <c r="O64" s="193" t="e">
        <f t="shared" si="1"/>
        <v>#REF!</v>
      </c>
      <c r="P64" s="5">
        <v>0</v>
      </c>
      <c r="Q64" s="5">
        <v>1</v>
      </c>
    </row>
    <row r="65" spans="1:19" ht="57">
      <c r="A65" s="251" t="e">
        <f>#REF!</f>
        <v>#REF!</v>
      </c>
      <c r="B65" s="227"/>
      <c r="C65" s="267" t="s">
        <v>329</v>
      </c>
      <c r="D65" s="29" t="e">
        <f>VLOOKUP(#REF!,#REF!,2,FALSE)</f>
        <v>#REF!</v>
      </c>
      <c r="E65" s="30" t="e">
        <f>#REF!</f>
        <v>#REF!</v>
      </c>
      <c r="F65" s="74" t="e">
        <f>VLOOKUP(#REF!,#REF!,2,FALSE)</f>
        <v>#REF!</v>
      </c>
      <c r="G65" s="30" t="e">
        <f>#REF!</f>
        <v>#REF!</v>
      </c>
      <c r="H65" s="30" t="e">
        <f>#REF!</f>
        <v>#REF!</v>
      </c>
      <c r="I65" s="30" t="e">
        <f>#REF!</f>
        <v>#REF!</v>
      </c>
      <c r="J65" s="30" t="e">
        <f>#REF!</f>
        <v>#REF!</v>
      </c>
      <c r="K65" s="30" t="e">
        <f>#REF!</f>
        <v>#REF!</v>
      </c>
      <c r="L65" s="30" t="e">
        <f>#REF!</f>
        <v>#REF!</v>
      </c>
      <c r="M65" s="455" t="e">
        <f>VLOOKUP(#REF!,#REF!,2,FALSE)</f>
        <v>#REF!</v>
      </c>
      <c r="N65" s="231" t="e">
        <f>VLOOKUP(#REF!,#REF!,2,FALSE)</f>
        <v>#REF!</v>
      </c>
      <c r="O65" s="193" t="e">
        <f t="shared" si="1"/>
        <v>#REF!</v>
      </c>
      <c r="P65" s="5">
        <v>0</v>
      </c>
      <c r="Q65" s="5">
        <v>1</v>
      </c>
    </row>
    <row r="66" spans="1:19" ht="18.75">
      <c r="A66" s="251" t="e">
        <f>#REF!</f>
        <v>#REF!</v>
      </c>
      <c r="B66" s="227"/>
      <c r="C66" s="267" t="s">
        <v>330</v>
      </c>
      <c r="D66" s="29" t="e">
        <f>VLOOKUP(#REF!,#REF!,2,FALSE)</f>
        <v>#REF!</v>
      </c>
      <c r="E66" s="30" t="e">
        <f>#REF!</f>
        <v>#REF!</v>
      </c>
      <c r="F66" s="74" t="e">
        <f>VLOOKUP(#REF!,#REF!,2,FALSE)</f>
        <v>#REF!</v>
      </c>
      <c r="G66" s="30" t="e">
        <f>#REF!</f>
        <v>#REF!</v>
      </c>
      <c r="H66" s="30" t="e">
        <f>#REF!</f>
        <v>#REF!</v>
      </c>
      <c r="I66" s="30" t="e">
        <f>#REF!</f>
        <v>#REF!</v>
      </c>
      <c r="J66" s="30" t="e">
        <f>#REF!</f>
        <v>#REF!</v>
      </c>
      <c r="K66" s="30" t="e">
        <f>#REF!</f>
        <v>#REF!</v>
      </c>
      <c r="L66" s="30" t="e">
        <f>#REF!</f>
        <v>#REF!</v>
      </c>
      <c r="M66" s="455" t="e">
        <f>VLOOKUP(#REF!,#REF!,2,FALSE)</f>
        <v>#REF!</v>
      </c>
      <c r="N66" s="231" t="e">
        <f>VLOOKUP(#REF!,#REF!,2,FALSE)</f>
        <v>#REF!</v>
      </c>
      <c r="O66" s="193" t="e">
        <f t="shared" si="1"/>
        <v>#REF!</v>
      </c>
      <c r="P66" s="5">
        <v>0</v>
      </c>
      <c r="Q66" s="5">
        <v>1</v>
      </c>
    </row>
    <row r="67" spans="1:19" ht="28.5">
      <c r="A67" s="251" t="e">
        <f>#REF!</f>
        <v>#REF!</v>
      </c>
      <c r="B67" s="227"/>
      <c r="C67" s="267" t="s">
        <v>331</v>
      </c>
      <c r="D67" s="29" t="e">
        <f>VLOOKUP(#REF!,#REF!,2,FALSE)</f>
        <v>#REF!</v>
      </c>
      <c r="E67" s="30" t="e">
        <f>#REF!</f>
        <v>#REF!</v>
      </c>
      <c r="F67" s="74" t="e">
        <f>VLOOKUP(#REF!,#REF!,2,FALSE)</f>
        <v>#REF!</v>
      </c>
      <c r="G67" s="30" t="e">
        <f>#REF!</f>
        <v>#REF!</v>
      </c>
      <c r="H67" s="30" t="e">
        <f>#REF!</f>
        <v>#REF!</v>
      </c>
      <c r="I67" s="30" t="e">
        <f>#REF!</f>
        <v>#REF!</v>
      </c>
      <c r="J67" s="30" t="e">
        <f>#REF!</f>
        <v>#REF!</v>
      </c>
      <c r="K67" s="30" t="e">
        <f>#REF!</f>
        <v>#REF!</v>
      </c>
      <c r="L67" s="30" t="e">
        <f>#REF!</f>
        <v>#REF!</v>
      </c>
      <c r="M67" s="455" t="e">
        <f>VLOOKUP(#REF!,#REF!,2,FALSE)</f>
        <v>#REF!</v>
      </c>
      <c r="N67" s="231" t="e">
        <f>VLOOKUP(#REF!,#REF!,2,FALSE)</f>
        <v>#REF!</v>
      </c>
      <c r="O67" s="193" t="e">
        <f t="shared" si="1"/>
        <v>#REF!</v>
      </c>
      <c r="P67" s="5">
        <v>0</v>
      </c>
      <c r="Q67" s="5">
        <v>1</v>
      </c>
    </row>
    <row r="68" spans="1:19" ht="28.5">
      <c r="A68" s="251" t="e">
        <f>#REF!</f>
        <v>#REF!</v>
      </c>
      <c r="B68" s="227"/>
      <c r="C68" s="276" t="s">
        <v>378</v>
      </c>
      <c r="D68" s="29" t="e">
        <f>VLOOKUP(#REF!,#REF!,2,FALSE)</f>
        <v>#REF!</v>
      </c>
      <c r="E68" s="30" t="e">
        <f>#REF!</f>
        <v>#REF!</v>
      </c>
      <c r="F68" s="74" t="e">
        <f>VLOOKUP(#REF!,#REF!,2,FALSE)</f>
        <v>#REF!</v>
      </c>
      <c r="G68" s="30" t="e">
        <f>#REF!</f>
        <v>#REF!</v>
      </c>
      <c r="H68" s="30" t="e">
        <f>#REF!</f>
        <v>#REF!</v>
      </c>
      <c r="I68" s="30" t="e">
        <f>#REF!</f>
        <v>#REF!</v>
      </c>
      <c r="J68" s="30" t="e">
        <f>#REF!</f>
        <v>#REF!</v>
      </c>
      <c r="K68" s="30" t="e">
        <f>#REF!</f>
        <v>#REF!</v>
      </c>
      <c r="L68" s="30" t="e">
        <f>#REF!</f>
        <v>#REF!</v>
      </c>
      <c r="M68" s="455" t="e">
        <f>VLOOKUP(#REF!,#REF!,2,FALSE)</f>
        <v>#REF!</v>
      </c>
      <c r="N68" s="231" t="e">
        <f>VLOOKUP(#REF!,#REF!,2,FALSE)</f>
        <v>#REF!</v>
      </c>
      <c r="O68" s="193" t="e">
        <f t="shared" si="1"/>
        <v>#REF!</v>
      </c>
      <c r="P68" s="5">
        <v>0</v>
      </c>
      <c r="Q68" s="5">
        <v>1</v>
      </c>
    </row>
    <row r="69" spans="1:19" ht="42.75">
      <c r="A69" s="251" t="e">
        <f>#REF!</f>
        <v>#REF!</v>
      </c>
      <c r="B69" s="227"/>
      <c r="C69" s="267" t="s">
        <v>379</v>
      </c>
      <c r="D69" s="29" t="e">
        <f>VLOOKUP(#REF!,#REF!,2,FALSE)</f>
        <v>#REF!</v>
      </c>
      <c r="E69" s="30" t="e">
        <f>#REF!</f>
        <v>#REF!</v>
      </c>
      <c r="F69" s="74" t="e">
        <f>VLOOKUP(#REF!,#REF!,2,FALSE)</f>
        <v>#REF!</v>
      </c>
      <c r="G69" s="30" t="e">
        <f>#REF!</f>
        <v>#REF!</v>
      </c>
      <c r="H69" s="30" t="e">
        <f>#REF!</f>
        <v>#REF!</v>
      </c>
      <c r="I69" s="30" t="e">
        <f>#REF!</f>
        <v>#REF!</v>
      </c>
      <c r="J69" s="30" t="e">
        <f>#REF!</f>
        <v>#REF!</v>
      </c>
      <c r="K69" s="30" t="e">
        <f>#REF!</f>
        <v>#REF!</v>
      </c>
      <c r="L69" s="30" t="e">
        <f>#REF!</f>
        <v>#REF!</v>
      </c>
      <c r="M69" s="455" t="e">
        <f>VLOOKUP(#REF!,#REF!,2,FALSE)</f>
        <v>#REF!</v>
      </c>
      <c r="N69" s="231" t="e">
        <f>VLOOKUP(#REF!,#REF!,2,FALSE)</f>
        <v>#REF!</v>
      </c>
      <c r="O69" s="193" t="e">
        <f t="shared" si="1"/>
        <v>#REF!</v>
      </c>
      <c r="P69" s="5">
        <v>0</v>
      </c>
      <c r="Q69" s="5">
        <v>1</v>
      </c>
    </row>
    <row r="70" spans="1:19" ht="28.5">
      <c r="A70" s="251" t="e">
        <f>#REF!</f>
        <v>#REF!</v>
      </c>
      <c r="B70" s="227"/>
      <c r="C70" s="276" t="s">
        <v>378</v>
      </c>
      <c r="D70" s="29" t="e">
        <f>VLOOKUP(#REF!,#REF!,2,FALSE)</f>
        <v>#REF!</v>
      </c>
      <c r="E70" s="30" t="e">
        <f>#REF!</f>
        <v>#REF!</v>
      </c>
      <c r="F70" s="74" t="e">
        <f>VLOOKUP(#REF!,#REF!,2,FALSE)</f>
        <v>#REF!</v>
      </c>
      <c r="G70" s="30" t="e">
        <f>#REF!</f>
        <v>#REF!</v>
      </c>
      <c r="H70" s="30" t="e">
        <f>#REF!</f>
        <v>#REF!</v>
      </c>
      <c r="I70" s="30" t="e">
        <f>#REF!</f>
        <v>#REF!</v>
      </c>
      <c r="J70" s="30" t="e">
        <f>#REF!</f>
        <v>#REF!</v>
      </c>
      <c r="K70" s="30" t="e">
        <f>#REF!</f>
        <v>#REF!</v>
      </c>
      <c r="L70" s="30" t="e">
        <f>#REF!</f>
        <v>#REF!</v>
      </c>
      <c r="M70" s="455" t="e">
        <f>VLOOKUP(#REF!,#REF!,2,FALSE)</f>
        <v>#REF!</v>
      </c>
      <c r="N70" s="231" t="e">
        <f>VLOOKUP(#REF!,#REF!,2,FALSE)</f>
        <v>#REF!</v>
      </c>
      <c r="O70" s="193" t="e">
        <f t="shared" si="1"/>
        <v>#REF!</v>
      </c>
      <c r="P70" s="5">
        <v>0</v>
      </c>
      <c r="Q70" s="5">
        <v>1</v>
      </c>
    </row>
    <row r="71" spans="1:19" ht="27">
      <c r="A71" s="314">
        <v>9</v>
      </c>
      <c r="B71" s="287"/>
      <c r="C71" s="412" t="s">
        <v>426</v>
      </c>
      <c r="D71" s="29" t="e">
        <f>VLOOKUP(#REF!,#REF!,2,FALSE)</f>
        <v>#REF!</v>
      </c>
      <c r="E71" s="30" t="e">
        <f>#REF!</f>
        <v>#REF!</v>
      </c>
      <c r="F71" s="74" t="e">
        <f>VLOOKUP(#REF!,#REF!,2,FALSE)</f>
        <v>#REF!</v>
      </c>
      <c r="G71" s="30" t="e">
        <f>#REF!</f>
        <v>#REF!</v>
      </c>
      <c r="H71" s="30" t="e">
        <f>#REF!</f>
        <v>#REF!</v>
      </c>
      <c r="I71" s="30" t="e">
        <f>#REF!</f>
        <v>#REF!</v>
      </c>
      <c r="J71" s="30" t="e">
        <f>#REF!</f>
        <v>#REF!</v>
      </c>
      <c r="K71" s="30" t="e">
        <f>#REF!</f>
        <v>#REF!</v>
      </c>
      <c r="L71" s="30" t="e">
        <f>#REF!</f>
        <v>#REF!</v>
      </c>
      <c r="M71" s="455" t="e">
        <f>VLOOKUP(#REF!,#REF!,2,FALSE)</f>
        <v>#REF!</v>
      </c>
      <c r="N71" s="231" t="e">
        <f>VLOOKUP(#REF!,#REF!,2,FALSE)</f>
        <v>#REF!</v>
      </c>
      <c r="O71" s="193" t="e">
        <f>IF(B71=$B$23,1,0)</f>
        <v>#REF!</v>
      </c>
      <c r="P71" s="5">
        <v>0</v>
      </c>
      <c r="Q71" s="5">
        <v>1</v>
      </c>
    </row>
    <row r="72" spans="1:19">
      <c r="A72" s="304"/>
      <c r="B72" s="160"/>
      <c r="C72" s="161"/>
      <c r="D72" s="29"/>
      <c r="E72" s="30"/>
      <c r="F72" s="74"/>
      <c r="G72" s="37"/>
      <c r="H72" s="30"/>
      <c r="I72" s="30"/>
      <c r="J72" s="30"/>
      <c r="K72" s="30"/>
      <c r="L72" s="30"/>
      <c r="M72" s="455"/>
      <c r="N72" s="193"/>
      <c r="O72" s="193" t="e">
        <f t="shared" si="1"/>
        <v>#REF!</v>
      </c>
    </row>
    <row r="73" spans="1:19" ht="15.75" thickBot="1">
      <c r="A73" s="1839" t="e">
        <f>VLOOKUP(#REF!,#REF!,2,FALSE)</f>
        <v>#REF!</v>
      </c>
      <c r="B73" s="1646"/>
      <c r="C73" s="1646"/>
      <c r="D73" s="35"/>
      <c r="E73" s="30"/>
      <c r="F73" s="36"/>
      <c r="G73" s="37" t="e">
        <f t="shared" ref="G73:L73" si="15">SUM(G64:G72)</f>
        <v>#REF!</v>
      </c>
      <c r="H73" s="37" t="e">
        <f t="shared" si="15"/>
        <v>#REF!</v>
      </c>
      <c r="I73" s="37" t="e">
        <f t="shared" si="15"/>
        <v>#REF!</v>
      </c>
      <c r="J73" s="37" t="e">
        <f t="shared" si="15"/>
        <v>#REF!</v>
      </c>
      <c r="K73" s="37" t="e">
        <f t="shared" si="15"/>
        <v>#REF!</v>
      </c>
      <c r="L73" s="37" t="e">
        <f t="shared" si="15"/>
        <v>#REF!</v>
      </c>
      <c r="M73" s="457"/>
      <c r="N73" s="193"/>
      <c r="O73" s="193" t="e">
        <f t="shared" si="1"/>
        <v>#REF!</v>
      </c>
      <c r="S73" s="229"/>
    </row>
    <row r="74" spans="1:19" ht="19.5" thickBot="1">
      <c r="A74" s="477"/>
      <c r="B74" s="481" t="e">
        <f>VLOOKUP(#REF!,#REF!,2,FALSE)</f>
        <v>#REF!</v>
      </c>
      <c r="C74" s="478" t="e">
        <f>A50</f>
        <v>#REF!</v>
      </c>
      <c r="D74" s="474"/>
      <c r="E74" s="474"/>
      <c r="F74" s="475"/>
      <c r="G74" s="474" t="e">
        <f t="shared" ref="G74:L74" si="16">G73+G62</f>
        <v>#REF!</v>
      </c>
      <c r="H74" s="474" t="e">
        <f t="shared" si="16"/>
        <v>#REF!</v>
      </c>
      <c r="I74" s="474" t="e">
        <f>I73+I62</f>
        <v>#REF!</v>
      </c>
      <c r="J74" s="474" t="e">
        <f t="shared" si="16"/>
        <v>#REF!</v>
      </c>
      <c r="K74" s="474" t="e">
        <f t="shared" si="16"/>
        <v>#REF!</v>
      </c>
      <c r="L74" s="474" t="e">
        <f t="shared" si="16"/>
        <v>#REF!</v>
      </c>
      <c r="M74" s="473"/>
      <c r="N74" s="206"/>
      <c r="O74" s="193" t="e">
        <f t="shared" ref="O74:O111" si="17">IF(B74=$B$23,1,0)</f>
        <v>#REF!</v>
      </c>
    </row>
    <row r="75" spans="1:19" ht="15.75" thickBot="1">
      <c r="A75" s="305"/>
      <c r="B75" s="296"/>
      <c r="C75" s="58"/>
      <c r="D75" s="29"/>
      <c r="E75" s="30"/>
      <c r="F75" s="39"/>
      <c r="G75" s="59"/>
      <c r="H75" s="59"/>
      <c r="I75" s="59"/>
      <c r="J75" s="60"/>
      <c r="K75" s="60"/>
      <c r="L75" s="60"/>
      <c r="M75" s="460"/>
      <c r="N75" s="193"/>
      <c r="O75" s="193" t="e">
        <f t="shared" si="17"/>
        <v>#REF!</v>
      </c>
    </row>
    <row r="76" spans="1:19" ht="19.5" thickBot="1">
      <c r="A76" s="1697" t="e">
        <f>VLOOKUP(#REF!,#REF!,2,FALSE)</f>
        <v>#REF!</v>
      </c>
      <c r="B76" s="1698"/>
      <c r="C76" s="1699"/>
      <c r="D76" s="270"/>
      <c r="E76" s="271"/>
      <c r="F76" s="272"/>
      <c r="G76" s="322" t="e">
        <f t="shared" ref="G76:L76" si="18">G104</f>
        <v>#REF!</v>
      </c>
      <c r="H76" s="322" t="e">
        <f t="shared" si="18"/>
        <v>#REF!</v>
      </c>
      <c r="I76" s="322" t="e">
        <f t="shared" si="18"/>
        <v>#REF!</v>
      </c>
      <c r="J76" s="322" t="e">
        <f t="shared" si="18"/>
        <v>#REF!</v>
      </c>
      <c r="K76" s="322" t="e">
        <f t="shared" si="18"/>
        <v>#REF!</v>
      </c>
      <c r="L76" s="322" t="e">
        <f t="shared" si="18"/>
        <v>#REF!</v>
      </c>
      <c r="M76" s="458"/>
      <c r="N76" s="193"/>
      <c r="O76" s="193" t="e">
        <f t="shared" si="17"/>
        <v>#REF!</v>
      </c>
    </row>
    <row r="77" spans="1:19">
      <c r="A77" s="1860" t="e">
        <f>VLOOKUP(#REF!,#REF!,2,FALSE)</f>
        <v>#REF!</v>
      </c>
      <c r="B77" s="1861"/>
      <c r="C77" s="1861"/>
      <c r="D77" s="29"/>
      <c r="E77" s="30"/>
      <c r="F77" s="39"/>
      <c r="G77" s="198"/>
      <c r="H77" s="198"/>
      <c r="I77" s="198"/>
      <c r="J77" s="198"/>
      <c r="K77" s="198"/>
      <c r="L77" s="198"/>
      <c r="M77" s="459"/>
      <c r="N77" s="193"/>
      <c r="O77" s="193" t="e">
        <f t="shared" si="17"/>
        <v>#REF!</v>
      </c>
    </row>
    <row r="78" spans="1:19" s="534" customFormat="1" ht="57">
      <c r="A78" s="529" t="e">
        <f>#REF!</f>
        <v>#REF!</v>
      </c>
      <c r="B78" s="566" t="e">
        <f>#REF!</f>
        <v>#REF!</v>
      </c>
      <c r="C78" s="577" t="s">
        <v>313</v>
      </c>
      <c r="D78" s="569" t="e">
        <f>VLOOKUP(#REF!,#REF!,2,FALSE)</f>
        <v>#REF!</v>
      </c>
      <c r="E78" s="542" t="e">
        <f>#REF!</f>
        <v>#REF!</v>
      </c>
      <c r="F78" s="547" t="e">
        <f>VLOOKUP(#REF!,#REF!,2,FALSE)</f>
        <v>#REF!</v>
      </c>
      <c r="G78" s="542" t="e">
        <f>#REF!</f>
        <v>#REF!</v>
      </c>
      <c r="H78" s="542" t="e">
        <f>#REF!</f>
        <v>#REF!</v>
      </c>
      <c r="I78" s="542" t="e">
        <f>#REF!</f>
        <v>#REF!</v>
      </c>
      <c r="J78" s="542" t="e">
        <f>#REF!</f>
        <v>#REF!</v>
      </c>
      <c r="K78" s="542" t="e">
        <f>#REF!</f>
        <v>#REF!</v>
      </c>
      <c r="L78" s="542" t="e">
        <f>#REF!</f>
        <v>#REF!</v>
      </c>
      <c r="M78" s="575" t="e">
        <f>VLOOKUP(#REF!,#REF!,2,FALSE)</f>
        <v>#REF!</v>
      </c>
      <c r="N78" s="576" t="e">
        <f>VLOOKUP(#REF!,#REF!,2,FALSE)</f>
        <v>#REF!</v>
      </c>
      <c r="O78" s="533" t="e">
        <f t="shared" si="17"/>
        <v>#REF!</v>
      </c>
      <c r="P78" s="534">
        <v>1</v>
      </c>
      <c r="Q78" s="534">
        <v>0</v>
      </c>
    </row>
    <row r="79" spans="1:19" ht="42.75">
      <c r="A79" s="251" t="e">
        <f>#REF!</f>
        <v>#REF!</v>
      </c>
      <c r="B79" s="227" t="e">
        <f>#REF!</f>
        <v>#REF!</v>
      </c>
      <c r="C79" s="269" t="str">
        <f>[3]БДИ!$C$357</f>
        <v>Лоиҳаи сохтмони роҳи автомобилгарди Шоҳон-Зиғар (марҳилаи3)</v>
      </c>
      <c r="D79" s="29" t="e">
        <f>VLOOKUP(#REF!,#REF!,2,FALSE)</f>
        <v>#REF!</v>
      </c>
      <c r="E79" s="30" t="e">
        <f>#REF!</f>
        <v>#REF!</v>
      </c>
      <c r="F79" s="74" t="e">
        <f>VLOOKUP(#REF!,#REF!,2,FALSE)</f>
        <v>#REF!</v>
      </c>
      <c r="G79" s="30" t="e">
        <f>#REF!</f>
        <v>#REF!</v>
      </c>
      <c r="H79" s="30" t="e">
        <f>#REF!</f>
        <v>#REF!</v>
      </c>
      <c r="I79" s="30" t="e">
        <f>#REF!</f>
        <v>#REF!</v>
      </c>
      <c r="J79" s="30" t="e">
        <f>#REF!</f>
        <v>#REF!</v>
      </c>
      <c r="K79" s="30" t="e">
        <f>#REF!</f>
        <v>#REF!</v>
      </c>
      <c r="L79" s="30" t="e">
        <f>#REF!</f>
        <v>#REF!</v>
      </c>
      <c r="M79" s="455" t="e">
        <f>VLOOKUP(#REF!,#REF!,2,FALSE)</f>
        <v>#REF!</v>
      </c>
      <c r="N79" s="231" t="e">
        <f>VLOOKUP(#REF!,#REF!,2,FALSE)</f>
        <v>#REF!</v>
      </c>
      <c r="O79" s="193" t="e">
        <f t="shared" si="17"/>
        <v>#REF!</v>
      </c>
      <c r="P79" s="5">
        <v>1</v>
      </c>
      <c r="Q79" s="5">
        <v>0</v>
      </c>
    </row>
    <row r="80" spans="1:19" ht="42.75">
      <c r="A80" s="251" t="e">
        <f>#REF!</f>
        <v>#REF!</v>
      </c>
      <c r="B80" s="227" t="e">
        <f>#REF!</f>
        <v>#REF!</v>
      </c>
      <c r="C80" s="269" t="s">
        <v>321</v>
      </c>
      <c r="D80" s="29" t="e">
        <f>VLOOKUP(#REF!,#REF!,2,FALSE)</f>
        <v>#REF!</v>
      </c>
      <c r="E80" s="30" t="e">
        <f>#REF!</f>
        <v>#REF!</v>
      </c>
      <c r="F80" s="74" t="e">
        <f>VLOOKUP(#REF!,#REF!,2,FALSE)</f>
        <v>#REF!</v>
      </c>
      <c r="G80" s="30" t="e">
        <f>#REF!</f>
        <v>#REF!</v>
      </c>
      <c r="H80" s="30" t="e">
        <f>#REF!</f>
        <v>#REF!</v>
      </c>
      <c r="I80" s="30" t="e">
        <f>#REF!</f>
        <v>#REF!</v>
      </c>
      <c r="J80" s="30" t="e">
        <f>#REF!</f>
        <v>#REF!</v>
      </c>
      <c r="K80" s="30" t="e">
        <f>#REF!</f>
        <v>#REF!</v>
      </c>
      <c r="L80" s="30" t="e">
        <f>#REF!</f>
        <v>#REF!</v>
      </c>
      <c r="M80" s="455" t="e">
        <f>VLOOKUP(#REF!,#REF!,2,FALSE)</f>
        <v>#REF!</v>
      </c>
      <c r="N80" s="231" t="e">
        <f>VLOOKUP(#REF!,#REF!,2,FALSE)</f>
        <v>#REF!</v>
      </c>
      <c r="O80" s="193" t="e">
        <f t="shared" si="17"/>
        <v>#REF!</v>
      </c>
      <c r="P80" s="5">
        <v>1</v>
      </c>
      <c r="Q80" s="5">
        <v>0</v>
      </c>
    </row>
    <row r="81" spans="1:19" ht="42.75">
      <c r="A81" s="251" t="e">
        <f>#REF!</f>
        <v>#REF!</v>
      </c>
      <c r="B81" s="227" t="e">
        <f>#REF!</f>
        <v>#REF!</v>
      </c>
      <c r="C81" s="269" t="s">
        <v>321</v>
      </c>
      <c r="D81" s="29" t="e">
        <f>VLOOKUP(#REF!,#REF!,2,FALSE)</f>
        <v>#REF!</v>
      </c>
      <c r="E81" s="30" t="e">
        <f>#REF!</f>
        <v>#REF!</v>
      </c>
      <c r="F81" s="74" t="e">
        <f>VLOOKUP(#REF!,#REF!,2,FALSE)</f>
        <v>#REF!</v>
      </c>
      <c r="G81" s="30" t="e">
        <f>#REF!</f>
        <v>#REF!</v>
      </c>
      <c r="H81" s="30" t="e">
        <f>#REF!</f>
        <v>#REF!</v>
      </c>
      <c r="I81" s="30" t="e">
        <f>#REF!</f>
        <v>#REF!</v>
      </c>
      <c r="J81" s="30" t="e">
        <f>#REF!</f>
        <v>#REF!</v>
      </c>
      <c r="K81" s="30" t="e">
        <f>#REF!</f>
        <v>#REF!</v>
      </c>
      <c r="L81" s="30" t="e">
        <f>#REF!</f>
        <v>#REF!</v>
      </c>
      <c r="M81" s="455" t="e">
        <f>VLOOKUP(#REF!,#REF!,2,FALSE)</f>
        <v>#REF!</v>
      </c>
      <c r="N81" s="231" t="e">
        <f>VLOOKUP(#REF!,#REF!,2,FALSE)</f>
        <v>#REF!</v>
      </c>
      <c r="O81" s="193" t="e">
        <f t="shared" si="17"/>
        <v>#REF!</v>
      </c>
      <c r="P81" s="5">
        <v>1</v>
      </c>
      <c r="Q81" s="5">
        <v>0</v>
      </c>
    </row>
    <row r="82" spans="1:19" ht="42.75">
      <c r="A82" s="251" t="e">
        <f>#REF!</f>
        <v>#REF!</v>
      </c>
      <c r="B82" s="227" t="e">
        <f>#REF!</f>
        <v>#REF!</v>
      </c>
      <c r="C82" s="269" t="s">
        <v>321</v>
      </c>
      <c r="D82" s="29" t="e">
        <f>VLOOKUP(#REF!,#REF!,2,FALSE)</f>
        <v>#REF!</v>
      </c>
      <c r="E82" s="30" t="e">
        <f>#REF!</f>
        <v>#REF!</v>
      </c>
      <c r="F82" s="74" t="e">
        <f>VLOOKUP(#REF!,#REF!,2,FALSE)</f>
        <v>#REF!</v>
      </c>
      <c r="G82" s="30" t="e">
        <f>#REF!</f>
        <v>#REF!</v>
      </c>
      <c r="H82" s="30" t="e">
        <f>#REF!</f>
        <v>#REF!</v>
      </c>
      <c r="I82" s="30" t="e">
        <f>#REF!</f>
        <v>#REF!</v>
      </c>
      <c r="J82" s="30" t="e">
        <f>#REF!</f>
        <v>#REF!</v>
      </c>
      <c r="K82" s="30" t="e">
        <f>#REF!</f>
        <v>#REF!</v>
      </c>
      <c r="L82" s="30" t="e">
        <f>#REF!</f>
        <v>#REF!</v>
      </c>
      <c r="M82" s="455" t="e">
        <f>VLOOKUP(#REF!,#REF!,2,FALSE)</f>
        <v>#REF!</v>
      </c>
      <c r="N82" s="231" t="e">
        <f>VLOOKUP(#REF!,#REF!,2,FALSE)</f>
        <v>#REF!</v>
      </c>
      <c r="O82" s="193" t="e">
        <f t="shared" si="17"/>
        <v>#REF!</v>
      </c>
      <c r="P82" s="5">
        <v>1</v>
      </c>
      <c r="Q82" s="5">
        <v>0</v>
      </c>
    </row>
    <row r="83" spans="1:19" s="534" customFormat="1" ht="42.75">
      <c r="A83" s="529" t="e">
        <f>#REF!</f>
        <v>#REF!</v>
      </c>
      <c r="B83" s="566" t="e">
        <f>#REF!</f>
        <v>#REF!</v>
      </c>
      <c r="C83" s="574" t="s">
        <v>321</v>
      </c>
      <c r="D83" s="569" t="e">
        <f>VLOOKUP(#REF!,#REF!,2,FALSE)</f>
        <v>#REF!</v>
      </c>
      <c r="E83" s="542" t="e">
        <f>#REF!</f>
        <v>#REF!</v>
      </c>
      <c r="F83" s="547" t="e">
        <f>VLOOKUP(#REF!,#REF!,2,FALSE)</f>
        <v>#REF!</v>
      </c>
      <c r="G83" s="542" t="e">
        <f>#REF!</f>
        <v>#REF!</v>
      </c>
      <c r="H83" s="542" t="e">
        <f>#REF!</f>
        <v>#REF!</v>
      </c>
      <c r="I83" s="542" t="e">
        <f>#REF!</f>
        <v>#REF!</v>
      </c>
      <c r="J83" s="542" t="e">
        <f>#REF!</f>
        <v>#REF!</v>
      </c>
      <c r="K83" s="542" t="e">
        <f>#REF!</f>
        <v>#REF!</v>
      </c>
      <c r="L83" s="542" t="e">
        <f>#REF!</f>
        <v>#REF!</v>
      </c>
      <c r="M83" s="575" t="e">
        <f>VLOOKUP(#REF!,#REF!,2,FALSE)</f>
        <v>#REF!</v>
      </c>
      <c r="N83" s="576" t="e">
        <f>VLOOKUP(#REF!,#REF!,2,FALSE)</f>
        <v>#REF!</v>
      </c>
      <c r="O83" s="533" t="e">
        <f t="shared" si="17"/>
        <v>#REF!</v>
      </c>
      <c r="P83" s="534">
        <v>1</v>
      </c>
      <c r="Q83" s="534">
        <v>0</v>
      </c>
      <c r="S83" s="535" t="e">
        <f>K83+J83</f>
        <v>#REF!</v>
      </c>
    </row>
    <row r="84" spans="1:19" ht="57">
      <c r="A84" s="251" t="e">
        <f>#REF!</f>
        <v>#REF!</v>
      </c>
      <c r="B84" s="227" t="e">
        <f>#REF!</f>
        <v>#REF!</v>
      </c>
      <c r="C84" s="293" t="s">
        <v>341</v>
      </c>
      <c r="D84" s="29" t="e">
        <f>VLOOKUP(#REF!,#REF!,2,FALSE)</f>
        <v>#REF!</v>
      </c>
      <c r="E84" s="30" t="e">
        <f>#REF!</f>
        <v>#REF!</v>
      </c>
      <c r="F84" s="74" t="e">
        <f>VLOOKUP(#REF!,#REF!,2,FALSE)</f>
        <v>#REF!</v>
      </c>
      <c r="G84" s="30" t="e">
        <f>#REF!</f>
        <v>#REF!</v>
      </c>
      <c r="H84" s="30" t="e">
        <f>#REF!</f>
        <v>#REF!</v>
      </c>
      <c r="I84" s="30" t="e">
        <f>#REF!</f>
        <v>#REF!</v>
      </c>
      <c r="J84" s="30" t="e">
        <f>#REF!</f>
        <v>#REF!</v>
      </c>
      <c r="K84" s="30" t="e">
        <f>#REF!</f>
        <v>#REF!</v>
      </c>
      <c r="L84" s="30" t="e">
        <f>#REF!</f>
        <v>#REF!</v>
      </c>
      <c r="M84" s="455" t="e">
        <f>VLOOKUP(#REF!,#REF!,2,FALSE)</f>
        <v>#REF!</v>
      </c>
      <c r="N84" s="231" t="e">
        <f>VLOOKUP(#REF!,#REF!,2,FALSE)</f>
        <v>#REF!</v>
      </c>
      <c r="O84" s="193" t="e">
        <f t="shared" si="17"/>
        <v>#REF!</v>
      </c>
      <c r="P84" s="5">
        <v>1</v>
      </c>
      <c r="Q84" s="5">
        <v>0</v>
      </c>
    </row>
    <row r="85" spans="1:19" ht="42.75">
      <c r="A85" s="251" t="e">
        <f>#REF!</f>
        <v>#REF!</v>
      </c>
      <c r="B85" s="227" t="e">
        <f>#REF!</f>
        <v>#REF!</v>
      </c>
      <c r="C85" s="269" t="s">
        <v>321</v>
      </c>
      <c r="D85" s="29" t="e">
        <f>VLOOKUP(#REF!,#REF!,2,FALSE)</f>
        <v>#REF!</v>
      </c>
      <c r="E85" s="30" t="e">
        <f>#REF!</f>
        <v>#REF!</v>
      </c>
      <c r="F85" s="74" t="e">
        <f>VLOOKUP(#REF!,#REF!,2,FALSE)</f>
        <v>#REF!</v>
      </c>
      <c r="G85" s="30" t="e">
        <f>#REF!</f>
        <v>#REF!</v>
      </c>
      <c r="H85" s="30" t="e">
        <f>#REF!</f>
        <v>#REF!</v>
      </c>
      <c r="I85" s="30" t="e">
        <f>#REF!</f>
        <v>#REF!</v>
      </c>
      <c r="J85" s="30" t="e">
        <f>#REF!</f>
        <v>#REF!</v>
      </c>
      <c r="K85" s="30" t="e">
        <f>#REF!</f>
        <v>#REF!</v>
      </c>
      <c r="L85" s="30" t="e">
        <f>#REF!</f>
        <v>#REF!</v>
      </c>
      <c r="M85" s="455" t="e">
        <f>VLOOKUP(#REF!,#REF!,2,FALSE)</f>
        <v>#REF!</v>
      </c>
      <c r="N85" s="231" t="e">
        <f>VLOOKUP(#REF!,#REF!,2,FALSE)</f>
        <v>#REF!</v>
      </c>
      <c r="O85" s="193" t="e">
        <f t="shared" si="17"/>
        <v>#REF!</v>
      </c>
      <c r="P85" s="5">
        <v>1</v>
      </c>
      <c r="Q85" s="5">
        <v>0</v>
      </c>
    </row>
    <row r="86" spans="1:19" ht="28.5">
      <c r="A86" s="251" t="e">
        <f>#REF!</f>
        <v>#REF!</v>
      </c>
      <c r="B86" s="227" t="e">
        <f>#REF!</f>
        <v>#REF!</v>
      </c>
      <c r="C86" s="269" t="s">
        <v>343</v>
      </c>
      <c r="D86" s="29" t="e">
        <f>VLOOKUP(#REF!,#REF!,2,FALSE)</f>
        <v>#REF!</v>
      </c>
      <c r="E86" s="30" t="e">
        <f>#REF!</f>
        <v>#REF!</v>
      </c>
      <c r="F86" s="74" t="e">
        <f>VLOOKUP(#REF!,#REF!,2,FALSE)</f>
        <v>#REF!</v>
      </c>
      <c r="G86" s="30" t="e">
        <f>#REF!</f>
        <v>#REF!</v>
      </c>
      <c r="H86" s="30" t="e">
        <f>#REF!</f>
        <v>#REF!</v>
      </c>
      <c r="I86" s="30" t="e">
        <f>#REF!</f>
        <v>#REF!</v>
      </c>
      <c r="J86" s="30" t="e">
        <f>#REF!</f>
        <v>#REF!</v>
      </c>
      <c r="K86" s="30" t="e">
        <f>#REF!</f>
        <v>#REF!</v>
      </c>
      <c r="L86" s="30" t="e">
        <f>#REF!</f>
        <v>#REF!</v>
      </c>
      <c r="M86" s="455" t="e">
        <f>VLOOKUP(#REF!,#REF!,2,FALSE)</f>
        <v>#REF!</v>
      </c>
      <c r="N86" s="231" t="e">
        <f>VLOOKUP(#REF!,#REF!,2,FALSE)</f>
        <v>#REF!</v>
      </c>
      <c r="O86" s="193" t="e">
        <f t="shared" si="17"/>
        <v>#REF!</v>
      </c>
      <c r="P86" s="5">
        <v>1</v>
      </c>
      <c r="Q86" s="5">
        <v>0</v>
      </c>
    </row>
    <row r="87" spans="1:19" ht="57">
      <c r="A87" s="251" t="e">
        <f>#REF!</f>
        <v>#REF!</v>
      </c>
      <c r="B87" s="294" t="s">
        <v>349</v>
      </c>
      <c r="C87" s="269" t="s">
        <v>380</v>
      </c>
      <c r="D87" s="29" t="e">
        <f>VLOOKUP(#REF!,#REF!,2,FALSE)</f>
        <v>#REF!</v>
      </c>
      <c r="E87" s="30" t="e">
        <f>#REF!</f>
        <v>#REF!</v>
      </c>
      <c r="F87" s="74" t="e">
        <f>VLOOKUP(#REF!,#REF!,2,FALSE)</f>
        <v>#REF!</v>
      </c>
      <c r="G87" s="30" t="e">
        <f>#REF!</f>
        <v>#REF!</v>
      </c>
      <c r="H87" s="30" t="e">
        <f>#REF!</f>
        <v>#REF!</v>
      </c>
      <c r="I87" s="30" t="e">
        <f>#REF!</f>
        <v>#REF!</v>
      </c>
      <c r="J87" s="30" t="e">
        <f>#REF!</f>
        <v>#REF!</v>
      </c>
      <c r="K87" s="30" t="e">
        <f>#REF!</f>
        <v>#REF!</v>
      </c>
      <c r="L87" s="30" t="e">
        <f>#REF!</f>
        <v>#REF!</v>
      </c>
      <c r="M87" s="455" t="e">
        <f>VLOOKUP(#REF!,#REF!,2,FALSE)</f>
        <v>#REF!</v>
      </c>
      <c r="N87" s="231" t="e">
        <f>VLOOKUP(#REF!,#REF!,2,FALSE)</f>
        <v>#REF!</v>
      </c>
      <c r="O87" s="193" t="e">
        <f t="shared" si="17"/>
        <v>#REF!</v>
      </c>
      <c r="P87" s="5">
        <v>1</v>
      </c>
      <c r="Q87" s="5">
        <v>0</v>
      </c>
    </row>
    <row r="88" spans="1:19" ht="27">
      <c r="A88" s="251" t="e">
        <f>#REF!</f>
        <v>#REF!</v>
      </c>
      <c r="B88" s="227" t="e">
        <f>#REF!</f>
        <v>#REF!</v>
      </c>
      <c r="C88" s="280" t="s">
        <v>357</v>
      </c>
      <c r="D88" s="29" t="e">
        <f>VLOOKUP(#REF!,#REF!,2,FALSE)</f>
        <v>#REF!</v>
      </c>
      <c r="E88" s="30" t="e">
        <f>#REF!</f>
        <v>#REF!</v>
      </c>
      <c r="F88" s="74" t="e">
        <f>VLOOKUP(#REF!,#REF!,2,FALSE)</f>
        <v>#REF!</v>
      </c>
      <c r="G88" s="30" t="e">
        <f>#REF!</f>
        <v>#REF!</v>
      </c>
      <c r="H88" s="30" t="e">
        <f>#REF!</f>
        <v>#REF!</v>
      </c>
      <c r="I88" s="30" t="e">
        <f>#REF!</f>
        <v>#REF!</v>
      </c>
      <c r="J88" s="30" t="e">
        <f>#REF!</f>
        <v>#REF!</v>
      </c>
      <c r="K88" s="30" t="e">
        <f>#REF!</f>
        <v>#REF!</v>
      </c>
      <c r="L88" s="30" t="e">
        <f>#REF!</f>
        <v>#REF!</v>
      </c>
      <c r="M88" s="455" t="e">
        <f>VLOOKUP(#REF!,#REF!,2,FALSE)</f>
        <v>#REF!</v>
      </c>
      <c r="N88" s="231" t="e">
        <f>VLOOKUP(#REF!,#REF!,2,FALSE)</f>
        <v>#REF!</v>
      </c>
      <c r="O88" s="193" t="e">
        <f t="shared" si="17"/>
        <v>#REF!</v>
      </c>
      <c r="P88" s="5">
        <v>1</v>
      </c>
      <c r="Q88" s="5">
        <v>0</v>
      </c>
    </row>
    <row r="89" spans="1:19" ht="42.75">
      <c r="A89" s="251" t="e">
        <f>#REF!</f>
        <v>#REF!</v>
      </c>
      <c r="B89" s="479" t="e">
        <f>#REF!</f>
        <v>#REF!</v>
      </c>
      <c r="C89" s="269" t="s">
        <v>358</v>
      </c>
      <c r="D89" s="29" t="e">
        <f>VLOOKUP(#REF!,#REF!,2,FALSE)</f>
        <v>#REF!</v>
      </c>
      <c r="E89" s="30" t="e">
        <f>#REF!</f>
        <v>#REF!</v>
      </c>
      <c r="F89" s="74" t="e">
        <f>VLOOKUP(#REF!,#REF!,2,FALSE)</f>
        <v>#REF!</v>
      </c>
      <c r="G89" s="30" t="e">
        <f>#REF!</f>
        <v>#REF!</v>
      </c>
      <c r="H89" s="30" t="e">
        <f>#REF!</f>
        <v>#REF!</v>
      </c>
      <c r="I89" s="30" t="e">
        <f>#REF!</f>
        <v>#REF!</v>
      </c>
      <c r="J89" s="30" t="e">
        <f>#REF!</f>
        <v>#REF!</v>
      </c>
      <c r="K89" s="30" t="e">
        <f>#REF!</f>
        <v>#REF!</v>
      </c>
      <c r="L89" s="30" t="e">
        <f>#REF!</f>
        <v>#REF!</v>
      </c>
      <c r="M89" s="455" t="e">
        <f>VLOOKUP(#REF!,#REF!,2,FALSE)</f>
        <v>#REF!</v>
      </c>
      <c r="N89" s="231" t="e">
        <f>VLOOKUP(#REF!,#REF!,2,FALSE)</f>
        <v>#REF!</v>
      </c>
      <c r="O89" s="193" t="e">
        <f t="shared" si="17"/>
        <v>#REF!</v>
      </c>
      <c r="P89" s="5">
        <v>1</v>
      </c>
      <c r="Q89" s="5">
        <v>0</v>
      </c>
    </row>
    <row r="90" spans="1:19" s="534" customFormat="1" ht="57">
      <c r="A90" s="529" t="e">
        <f>#REF!</f>
        <v>#REF!</v>
      </c>
      <c r="B90" s="544" t="s">
        <v>214</v>
      </c>
      <c r="C90" s="574" t="s">
        <v>359</v>
      </c>
      <c r="D90" s="569" t="e">
        <f>VLOOKUP(#REF!,#REF!,2,FALSE)</f>
        <v>#REF!</v>
      </c>
      <c r="E90" s="542" t="e">
        <f>#REF!</f>
        <v>#REF!</v>
      </c>
      <c r="F90" s="547" t="e">
        <f>VLOOKUP(#REF!,#REF!,2,FALSE)</f>
        <v>#REF!</v>
      </c>
      <c r="G90" s="542" t="e">
        <f>#REF!</f>
        <v>#REF!</v>
      </c>
      <c r="H90" s="542" t="e">
        <f>#REF!</f>
        <v>#REF!</v>
      </c>
      <c r="I90" s="542" t="e">
        <f>#REF!</f>
        <v>#REF!</v>
      </c>
      <c r="J90" s="542" t="e">
        <f>#REF!</f>
        <v>#REF!</v>
      </c>
      <c r="K90" s="542" t="e">
        <f>#REF!</f>
        <v>#REF!</v>
      </c>
      <c r="L90" s="542" t="e">
        <f>#REF!</f>
        <v>#REF!</v>
      </c>
      <c r="M90" s="575" t="e">
        <f>VLOOKUP(#REF!,#REF!,2,FALSE)</f>
        <v>#REF!</v>
      </c>
      <c r="N90" s="576" t="e">
        <f>VLOOKUP(#REF!,#REF!,2,FALSE)</f>
        <v>#REF!</v>
      </c>
      <c r="O90" s="533" t="e">
        <f t="shared" si="17"/>
        <v>#REF!</v>
      </c>
      <c r="P90" s="534">
        <v>1</v>
      </c>
      <c r="Q90" s="534">
        <v>0</v>
      </c>
      <c r="S90" s="535" t="e">
        <f>L90+K90+J90+I90+H90</f>
        <v>#REF!</v>
      </c>
    </row>
    <row r="91" spans="1:19" ht="60">
      <c r="A91" s="251" t="e">
        <f>#REF!</f>
        <v>#REF!</v>
      </c>
      <c r="B91" s="479" t="e">
        <f>#REF!</f>
        <v>#REF!</v>
      </c>
      <c r="C91" s="484" t="s">
        <v>362</v>
      </c>
      <c r="D91" s="29" t="e">
        <f>VLOOKUP(#REF!,#REF!,2,FALSE)</f>
        <v>#REF!</v>
      </c>
      <c r="E91" s="30" t="e">
        <f>#REF!</f>
        <v>#REF!</v>
      </c>
      <c r="F91" s="74" t="e">
        <f>VLOOKUP(#REF!,#REF!,2,FALSE)</f>
        <v>#REF!</v>
      </c>
      <c r="G91" s="30" t="e">
        <f>#REF!</f>
        <v>#REF!</v>
      </c>
      <c r="H91" s="30" t="e">
        <f>#REF!</f>
        <v>#REF!</v>
      </c>
      <c r="I91" s="30" t="e">
        <f>#REF!</f>
        <v>#REF!</v>
      </c>
      <c r="J91" s="30" t="e">
        <f>#REF!</f>
        <v>#REF!</v>
      </c>
      <c r="K91" s="30" t="e">
        <f>#REF!</f>
        <v>#REF!</v>
      </c>
      <c r="L91" s="30" t="e">
        <f>#REF!</f>
        <v>#REF!</v>
      </c>
      <c r="M91" s="455" t="e">
        <f>VLOOKUP(#REF!,#REF!,2,FALSE)</f>
        <v>#REF!</v>
      </c>
      <c r="N91" s="231" t="e">
        <f>VLOOKUP(#REF!,#REF!,2,FALSE)</f>
        <v>#REF!</v>
      </c>
      <c r="O91" s="193" t="e">
        <f t="shared" si="17"/>
        <v>#REF!</v>
      </c>
      <c r="P91" s="5">
        <v>1</v>
      </c>
      <c r="Q91" s="5">
        <v>0</v>
      </c>
    </row>
    <row r="92" spans="1:19" ht="42.75">
      <c r="A92" s="251" t="e">
        <f>#REF!</f>
        <v>#REF!</v>
      </c>
      <c r="B92" s="227" t="e">
        <f>#REF!</f>
        <v>#REF!</v>
      </c>
      <c r="C92" s="269" t="s">
        <v>366</v>
      </c>
      <c r="D92" s="29" t="e">
        <f>VLOOKUP(#REF!,#REF!,2,FALSE)</f>
        <v>#REF!</v>
      </c>
      <c r="E92" s="30" t="e">
        <f>#REF!</f>
        <v>#REF!</v>
      </c>
      <c r="F92" s="74" t="e">
        <f>VLOOKUP(#REF!,#REF!,2,FALSE)</f>
        <v>#REF!</v>
      </c>
      <c r="G92" s="30" t="e">
        <f>#REF!</f>
        <v>#REF!</v>
      </c>
      <c r="H92" s="30" t="e">
        <f>#REF!</f>
        <v>#REF!</v>
      </c>
      <c r="I92" s="30" t="e">
        <f>#REF!</f>
        <v>#REF!</v>
      </c>
      <c r="J92" s="30" t="e">
        <f>#REF!</f>
        <v>#REF!</v>
      </c>
      <c r="K92" s="30" t="e">
        <f>#REF!</f>
        <v>#REF!</v>
      </c>
      <c r="L92" s="30" t="e">
        <f>#REF!</f>
        <v>#REF!</v>
      </c>
      <c r="M92" s="455" t="e">
        <f>VLOOKUP(#REF!,#REF!,2,FALSE)</f>
        <v>#REF!</v>
      </c>
      <c r="N92" s="231" t="e">
        <f>VLOOKUP(#REF!,#REF!,2,FALSE)</f>
        <v>#REF!</v>
      </c>
      <c r="O92" s="193" t="e">
        <f t="shared" si="17"/>
        <v>#REF!</v>
      </c>
      <c r="P92" s="5">
        <v>1</v>
      </c>
      <c r="Q92" s="5">
        <v>0</v>
      </c>
    </row>
    <row r="93" spans="1:19">
      <c r="A93" s="253"/>
      <c r="B93" s="14"/>
      <c r="C93" s="14"/>
      <c r="D93" s="14"/>
      <c r="E93" s="14"/>
      <c r="F93" s="14"/>
      <c r="G93" s="14"/>
      <c r="H93" s="14"/>
      <c r="I93" s="14"/>
      <c r="J93" s="14"/>
      <c r="K93" s="14"/>
      <c r="L93" s="14"/>
      <c r="M93" s="455"/>
      <c r="N93" s="193"/>
      <c r="O93" s="193" t="e">
        <f t="shared" si="17"/>
        <v>#REF!</v>
      </c>
    </row>
    <row r="94" spans="1:19">
      <c r="A94" s="1839" t="e">
        <f>VLOOKUP(#REF!,#REF!,2,FALSE)</f>
        <v>#REF!</v>
      </c>
      <c r="B94" s="1646"/>
      <c r="C94" s="1646"/>
      <c r="D94" s="20"/>
      <c r="E94" s="15"/>
      <c r="F94" s="34"/>
      <c r="G94" s="21" t="e">
        <f t="shared" ref="G94:L94" si="19">SUM(G78:G93)</f>
        <v>#REF!</v>
      </c>
      <c r="H94" s="21" t="e">
        <f t="shared" si="19"/>
        <v>#REF!</v>
      </c>
      <c r="I94" s="21" t="e">
        <f t="shared" si="19"/>
        <v>#REF!</v>
      </c>
      <c r="J94" s="21" t="e">
        <f t="shared" si="19"/>
        <v>#REF!</v>
      </c>
      <c r="K94" s="21" t="e">
        <f t="shared" si="19"/>
        <v>#REF!</v>
      </c>
      <c r="L94" s="21" t="e">
        <f t="shared" si="19"/>
        <v>#REF!</v>
      </c>
      <c r="M94" s="455"/>
      <c r="N94" s="193"/>
      <c r="O94" s="193" t="e">
        <f t="shared" si="17"/>
        <v>#REF!</v>
      </c>
    </row>
    <row r="95" spans="1:19">
      <c r="A95" s="1839" t="e">
        <f>VLOOKUP(#REF!,#REF!,2,FALSE)</f>
        <v>#REF!</v>
      </c>
      <c r="B95" s="1646"/>
      <c r="C95" s="1646"/>
      <c r="D95" s="20"/>
      <c r="E95" s="15"/>
      <c r="F95" s="34"/>
      <c r="G95" s="21"/>
      <c r="H95" s="15"/>
      <c r="I95" s="15"/>
      <c r="J95" s="15"/>
      <c r="K95" s="15"/>
      <c r="L95" s="15"/>
      <c r="M95" s="455"/>
      <c r="N95" s="193"/>
      <c r="O95" s="193" t="e">
        <f t="shared" si="17"/>
        <v>#REF!</v>
      </c>
    </row>
    <row r="96" spans="1:19" ht="45">
      <c r="A96" s="251" t="e">
        <f>#REF!</f>
        <v>#REF!</v>
      </c>
      <c r="B96" s="294" t="s">
        <v>349</v>
      </c>
      <c r="C96" s="269" t="s">
        <v>363</v>
      </c>
      <c r="D96" s="29" t="e">
        <f>VLOOKUP(#REF!,#REF!,2,FALSE)</f>
        <v>#REF!</v>
      </c>
      <c r="E96" s="30" t="e">
        <f>#REF!</f>
        <v>#REF!</v>
      </c>
      <c r="F96" s="74" t="e">
        <f>VLOOKUP(#REF!,#REF!,2,FALSE)</f>
        <v>#REF!</v>
      </c>
      <c r="G96" s="30" t="e">
        <f>#REF!</f>
        <v>#REF!</v>
      </c>
      <c r="H96" s="30" t="e">
        <f>#REF!</f>
        <v>#REF!</v>
      </c>
      <c r="I96" s="30" t="e">
        <f>#REF!</f>
        <v>#REF!</v>
      </c>
      <c r="J96" s="30" t="e">
        <f>#REF!</f>
        <v>#REF!</v>
      </c>
      <c r="K96" s="30" t="e">
        <f>#REF!</f>
        <v>#REF!</v>
      </c>
      <c r="L96" s="30" t="e">
        <f>#REF!</f>
        <v>#REF!</v>
      </c>
      <c r="M96" s="455" t="e">
        <f>VLOOKUP(#REF!,#REF!,2,FALSE)</f>
        <v>#REF!</v>
      </c>
      <c r="N96" s="231" t="e">
        <f>VLOOKUP(#REF!,#REF!,2,FALSE)</f>
        <v>#REF!</v>
      </c>
      <c r="O96" s="193" t="e">
        <f t="shared" si="17"/>
        <v>#REF!</v>
      </c>
      <c r="P96" s="5">
        <v>0</v>
      </c>
      <c r="Q96" s="5">
        <v>1</v>
      </c>
      <c r="S96" s="17" t="e">
        <f>L96+K96+J96+I96+H96</f>
        <v>#REF!</v>
      </c>
    </row>
    <row r="97" spans="1:17" ht="60">
      <c r="A97" s="251" t="e">
        <f>#REF!</f>
        <v>#REF!</v>
      </c>
      <c r="B97" s="227" t="s">
        <v>349</v>
      </c>
      <c r="C97" s="102" t="s">
        <v>407</v>
      </c>
      <c r="D97" s="29" t="e">
        <f>VLOOKUP(#REF!,#REF!,2,FALSE)</f>
        <v>#REF!</v>
      </c>
      <c r="E97" s="30" t="e">
        <f>#REF!</f>
        <v>#REF!</v>
      </c>
      <c r="F97" s="74" t="e">
        <f>VLOOKUP(#REF!,#REF!,2,FALSE)</f>
        <v>#REF!</v>
      </c>
      <c r="G97" s="30" t="e">
        <f>#REF!</f>
        <v>#REF!</v>
      </c>
      <c r="H97" s="30" t="e">
        <f>#REF!</f>
        <v>#REF!</v>
      </c>
      <c r="I97" s="30" t="e">
        <f>#REF!</f>
        <v>#REF!</v>
      </c>
      <c r="J97" s="30" t="e">
        <f>#REF!</f>
        <v>#REF!</v>
      </c>
      <c r="K97" s="30" t="e">
        <f>#REF!</f>
        <v>#REF!</v>
      </c>
      <c r="L97" s="30" t="e">
        <f>#REF!</f>
        <v>#REF!</v>
      </c>
      <c r="M97" s="455" t="e">
        <f>VLOOKUP(#REF!,#REF!,2,FALSE)</f>
        <v>#REF!</v>
      </c>
      <c r="N97" s="231" t="e">
        <f>VLOOKUP(#REF!,#REF!,2,FALSE)</f>
        <v>#REF!</v>
      </c>
      <c r="O97" s="193" t="e">
        <f t="shared" si="17"/>
        <v>#REF!</v>
      </c>
      <c r="P97" s="5">
        <v>0</v>
      </c>
      <c r="Q97" s="5">
        <v>1</v>
      </c>
    </row>
    <row r="98" spans="1:17" ht="57">
      <c r="A98" s="251" t="e">
        <f>#REF!</f>
        <v>#REF!</v>
      </c>
      <c r="B98" s="227"/>
      <c r="C98" s="269" t="s">
        <v>381</v>
      </c>
      <c r="D98" s="29" t="e">
        <f>VLOOKUP(#REF!,#REF!,2,FALSE)</f>
        <v>#REF!</v>
      </c>
      <c r="E98" s="30" t="e">
        <f>#REF!</f>
        <v>#REF!</v>
      </c>
      <c r="F98" s="74" t="e">
        <f>VLOOKUP(#REF!,#REF!,2,FALSE)</f>
        <v>#REF!</v>
      </c>
      <c r="G98" s="30" t="e">
        <f>#REF!</f>
        <v>#REF!</v>
      </c>
      <c r="H98" s="30" t="e">
        <f>#REF!</f>
        <v>#REF!</v>
      </c>
      <c r="I98" s="30" t="e">
        <f>#REF!</f>
        <v>#REF!</v>
      </c>
      <c r="J98" s="30" t="e">
        <f>#REF!</f>
        <v>#REF!</v>
      </c>
      <c r="K98" s="30" t="e">
        <f>#REF!</f>
        <v>#REF!</v>
      </c>
      <c r="L98" s="30" t="e">
        <f>#REF!</f>
        <v>#REF!</v>
      </c>
      <c r="M98" s="455" t="e">
        <f>VLOOKUP(#REF!,#REF!,2,FALSE)</f>
        <v>#REF!</v>
      </c>
      <c r="N98" s="231" t="e">
        <f>VLOOKUP(#REF!,#REF!,2,FALSE)</f>
        <v>#REF!</v>
      </c>
      <c r="O98" s="193" t="e">
        <f t="shared" si="17"/>
        <v>#REF!</v>
      </c>
      <c r="P98" s="5">
        <v>0</v>
      </c>
      <c r="Q98" s="5">
        <v>1</v>
      </c>
    </row>
    <row r="99" spans="1:17" ht="30">
      <c r="A99" s="251" t="e">
        <f>#REF!</f>
        <v>#REF!</v>
      </c>
      <c r="B99" s="227"/>
      <c r="C99" s="295" t="s">
        <v>325</v>
      </c>
      <c r="D99" s="29" t="e">
        <f>VLOOKUP(#REF!,#REF!,2,FALSE)</f>
        <v>#REF!</v>
      </c>
      <c r="E99" s="30" t="e">
        <f>#REF!</f>
        <v>#REF!</v>
      </c>
      <c r="F99" s="74" t="e">
        <f>VLOOKUP(#REF!,#REF!,2,FALSE)</f>
        <v>#REF!</v>
      </c>
      <c r="G99" s="30" t="e">
        <f>#REF!</f>
        <v>#REF!</v>
      </c>
      <c r="H99" s="30" t="e">
        <f>#REF!</f>
        <v>#REF!</v>
      </c>
      <c r="I99" s="30" t="e">
        <f>#REF!</f>
        <v>#REF!</v>
      </c>
      <c r="J99" s="30" t="e">
        <f>#REF!</f>
        <v>#REF!</v>
      </c>
      <c r="K99" s="30" t="e">
        <f>#REF!</f>
        <v>#REF!</v>
      </c>
      <c r="L99" s="30" t="e">
        <f>#REF!</f>
        <v>#REF!</v>
      </c>
      <c r="M99" s="455" t="e">
        <f>VLOOKUP(#REF!,#REF!,2,FALSE)</f>
        <v>#REF!</v>
      </c>
      <c r="N99" s="231" t="e">
        <f>VLOOKUP(#REF!,#REF!,2,FALSE)</f>
        <v>#REF!</v>
      </c>
      <c r="O99" s="193" t="e">
        <f t="shared" si="17"/>
        <v>#REF!</v>
      </c>
      <c r="P99" s="5">
        <v>0</v>
      </c>
      <c r="Q99" s="5">
        <v>1</v>
      </c>
    </row>
    <row r="100" spans="1:17" ht="43.5">
      <c r="A100" s="251" t="e">
        <f>#REF!</f>
        <v>#REF!</v>
      </c>
      <c r="B100" s="227"/>
      <c r="C100" s="295" t="s">
        <v>382</v>
      </c>
      <c r="D100" s="29" t="e">
        <f>VLOOKUP(#REF!,#REF!,2,FALSE)</f>
        <v>#REF!</v>
      </c>
      <c r="E100" s="30" t="e">
        <f>#REF!</f>
        <v>#REF!</v>
      </c>
      <c r="F100" s="74" t="e">
        <f>VLOOKUP(#REF!,#REF!,2,FALSE)</f>
        <v>#REF!</v>
      </c>
      <c r="G100" s="30" t="e">
        <f>#REF!</f>
        <v>#REF!</v>
      </c>
      <c r="H100" s="30" t="e">
        <f>#REF!</f>
        <v>#REF!</v>
      </c>
      <c r="I100" s="30" t="e">
        <f>#REF!</f>
        <v>#REF!</v>
      </c>
      <c r="J100" s="30" t="e">
        <f>#REF!</f>
        <v>#REF!</v>
      </c>
      <c r="K100" s="30" t="e">
        <f>#REF!</f>
        <v>#REF!</v>
      </c>
      <c r="L100" s="30" t="e">
        <f>#REF!</f>
        <v>#REF!</v>
      </c>
      <c r="M100" s="455" t="e">
        <f>VLOOKUP(#REF!,#REF!,2,FALSE)</f>
        <v>#REF!</v>
      </c>
      <c r="N100" s="231" t="e">
        <f>VLOOKUP(#REF!,#REF!,2,FALSE)</f>
        <v>#REF!</v>
      </c>
      <c r="O100" s="193" t="e">
        <f t="shared" si="17"/>
        <v>#REF!</v>
      </c>
      <c r="P100" s="5">
        <v>0</v>
      </c>
      <c r="Q100" s="5">
        <v>1</v>
      </c>
    </row>
    <row r="101" spans="1:17" ht="60">
      <c r="A101" s="251" t="e">
        <f>#REF!</f>
        <v>#REF!</v>
      </c>
      <c r="B101" s="227" t="e">
        <f>#REF!</f>
        <v>#REF!</v>
      </c>
      <c r="C101" s="295" t="s">
        <v>335</v>
      </c>
      <c r="D101" s="29" t="e">
        <f>VLOOKUP(#REF!,#REF!,2,FALSE)</f>
        <v>#REF!</v>
      </c>
      <c r="E101" s="30" t="e">
        <f>#REF!</f>
        <v>#REF!</v>
      </c>
      <c r="F101" s="74" t="e">
        <f>VLOOKUP(#REF!,#REF!,2,FALSE)</f>
        <v>#REF!</v>
      </c>
      <c r="G101" s="30" t="e">
        <f>#REF!</f>
        <v>#REF!</v>
      </c>
      <c r="H101" s="30" t="e">
        <f>#REF!</f>
        <v>#REF!</v>
      </c>
      <c r="I101" s="30" t="e">
        <f>#REF!</f>
        <v>#REF!</v>
      </c>
      <c r="J101" s="30" t="e">
        <f>#REF!</f>
        <v>#REF!</v>
      </c>
      <c r="K101" s="30" t="e">
        <f>#REF!</f>
        <v>#REF!</v>
      </c>
      <c r="L101" s="30" t="e">
        <f>#REF!</f>
        <v>#REF!</v>
      </c>
      <c r="M101" s="455" t="e">
        <f>VLOOKUP(#REF!,#REF!,2,FALSE)</f>
        <v>#REF!</v>
      </c>
      <c r="N101" s="231" t="e">
        <f>VLOOKUP(#REF!,#REF!,2,FALSE)</f>
        <v>#REF!</v>
      </c>
      <c r="O101" s="193" t="e">
        <f t="shared" si="17"/>
        <v>#REF!</v>
      </c>
      <c r="P101" s="5">
        <v>0</v>
      </c>
      <c r="Q101" s="5">
        <v>1</v>
      </c>
    </row>
    <row r="102" spans="1:17">
      <c r="A102" s="304"/>
      <c r="B102" s="160"/>
      <c r="C102" s="161"/>
      <c r="D102" s="29"/>
      <c r="E102" s="30"/>
      <c r="F102" s="74"/>
      <c r="G102" s="37"/>
      <c r="H102" s="30"/>
      <c r="I102" s="30"/>
      <c r="J102" s="30"/>
      <c r="K102" s="30"/>
      <c r="L102" s="30"/>
      <c r="M102" s="455"/>
      <c r="N102" s="193"/>
      <c r="O102" s="193" t="e">
        <f t="shared" si="17"/>
        <v>#REF!</v>
      </c>
    </row>
    <row r="103" spans="1:17" ht="15.75" thickBot="1">
      <c r="A103" s="1839" t="e">
        <f>VLOOKUP(#REF!,#REF!,2,FALSE)</f>
        <v>#REF!</v>
      </c>
      <c r="B103" s="1646"/>
      <c r="C103" s="1646"/>
      <c r="D103" s="35"/>
      <c r="E103" s="30"/>
      <c r="F103" s="36"/>
      <c r="G103" s="37" t="e">
        <f t="shared" ref="G103:L103" si="20">SUM(G96:G102)</f>
        <v>#REF!</v>
      </c>
      <c r="H103" s="37" t="e">
        <f t="shared" si="20"/>
        <v>#REF!</v>
      </c>
      <c r="I103" s="37" t="e">
        <f t="shared" si="20"/>
        <v>#REF!</v>
      </c>
      <c r="J103" s="37" t="e">
        <f t="shared" si="20"/>
        <v>#REF!</v>
      </c>
      <c r="K103" s="37" t="e">
        <f t="shared" si="20"/>
        <v>#REF!</v>
      </c>
      <c r="L103" s="37" t="e">
        <f t="shared" si="20"/>
        <v>#REF!</v>
      </c>
      <c r="M103" s="457"/>
      <c r="N103" s="193"/>
      <c r="O103" s="193" t="e">
        <f t="shared" si="17"/>
        <v>#REF!</v>
      </c>
    </row>
    <row r="104" spans="1:17" ht="19.5" thickBot="1">
      <c r="A104" s="477"/>
      <c r="B104" s="481" t="e">
        <f>VLOOKUP(#REF!,#REF!,2,FALSE)</f>
        <v>#REF!</v>
      </c>
      <c r="C104" s="478" t="e">
        <f>A76</f>
        <v>#REF!</v>
      </c>
      <c r="D104" s="474"/>
      <c r="E104" s="474"/>
      <c r="F104" s="475"/>
      <c r="G104" s="474" t="e">
        <f t="shared" ref="G104:L104" si="21">G103+G94</f>
        <v>#REF!</v>
      </c>
      <c r="H104" s="474" t="e">
        <f t="shared" si="21"/>
        <v>#REF!</v>
      </c>
      <c r="I104" s="474" t="e">
        <f t="shared" si="21"/>
        <v>#REF!</v>
      </c>
      <c r="J104" s="474" t="e">
        <f t="shared" si="21"/>
        <v>#REF!</v>
      </c>
      <c r="K104" s="474" t="e">
        <f t="shared" si="21"/>
        <v>#REF!</v>
      </c>
      <c r="L104" s="474" t="e">
        <f t="shared" si="21"/>
        <v>#REF!</v>
      </c>
      <c r="M104" s="473"/>
      <c r="N104" s="206"/>
      <c r="O104" s="193" t="e">
        <f t="shared" si="17"/>
        <v>#REF!</v>
      </c>
    </row>
    <row r="105" spans="1:17" ht="15.75" thickBot="1">
      <c r="A105" s="305"/>
      <c r="B105" s="296"/>
      <c r="C105" s="58"/>
      <c r="D105" s="29"/>
      <c r="E105" s="30"/>
      <c r="F105" s="39"/>
      <c r="G105" s="59"/>
      <c r="H105" s="59"/>
      <c r="I105" s="59"/>
      <c r="J105" s="60"/>
      <c r="K105" s="60"/>
      <c r="L105" s="60"/>
      <c r="M105" s="460"/>
      <c r="N105" s="194"/>
      <c r="O105" s="193" t="e">
        <f t="shared" si="17"/>
        <v>#REF!</v>
      </c>
    </row>
    <row r="106" spans="1:17" ht="19.5" thickBot="1">
      <c r="A106" s="1697" t="e">
        <f>VLOOKUP(#REF!,#REF!,2,FALSE)</f>
        <v>#REF!</v>
      </c>
      <c r="B106" s="1698"/>
      <c r="C106" s="1699"/>
      <c r="D106" s="270"/>
      <c r="E106" s="271"/>
      <c r="F106" s="272"/>
      <c r="G106" s="322" t="e">
        <f t="shared" ref="G106:L106" si="22">G127</f>
        <v>#REF!</v>
      </c>
      <c r="H106" s="322" t="e">
        <f t="shared" si="22"/>
        <v>#REF!</v>
      </c>
      <c r="I106" s="322" t="e">
        <f t="shared" si="22"/>
        <v>#REF!</v>
      </c>
      <c r="J106" s="322" t="e">
        <f t="shared" si="22"/>
        <v>#REF!</v>
      </c>
      <c r="K106" s="322" t="e">
        <f t="shared" si="22"/>
        <v>#REF!</v>
      </c>
      <c r="L106" s="322" t="e">
        <f t="shared" si="22"/>
        <v>#REF!</v>
      </c>
      <c r="M106" s="458"/>
      <c r="N106" s="193"/>
      <c r="O106" s="193" t="e">
        <f t="shared" si="17"/>
        <v>#REF!</v>
      </c>
    </row>
    <row r="107" spans="1:17">
      <c r="A107" s="1860" t="e">
        <f>VLOOKUP(#REF!,#REF!,2,FALSE)</f>
        <v>#REF!</v>
      </c>
      <c r="B107" s="1861"/>
      <c r="C107" s="1861"/>
      <c r="D107" s="29"/>
      <c r="E107" s="30"/>
      <c r="F107" s="39"/>
      <c r="G107" s="198"/>
      <c r="H107" s="198"/>
      <c r="I107" s="215"/>
      <c r="J107" s="215"/>
      <c r="K107" s="215"/>
      <c r="L107" s="215"/>
      <c r="M107" s="459"/>
      <c r="N107" s="195"/>
      <c r="O107" s="193" t="e">
        <f t="shared" si="17"/>
        <v>#REF!</v>
      </c>
    </row>
    <row r="108" spans="1:17" ht="28.5">
      <c r="A108" s="251" t="e">
        <f>#REF!</f>
        <v>#REF!</v>
      </c>
      <c r="B108" s="227" t="e">
        <f>#REF!</f>
        <v>#REF!</v>
      </c>
      <c r="C108" s="291" t="s">
        <v>314</v>
      </c>
      <c r="D108" s="29" t="e">
        <f>VLOOKUP(#REF!,#REF!,2,FALSE)</f>
        <v>#REF!</v>
      </c>
      <c r="E108" s="30" t="e">
        <f>#REF!</f>
        <v>#REF!</v>
      </c>
      <c r="F108" s="74" t="e">
        <f>VLOOKUP(#REF!,#REF!,2,FALSE)</f>
        <v>#REF!</v>
      </c>
      <c r="G108" s="30" t="e">
        <f>#REF!</f>
        <v>#REF!</v>
      </c>
      <c r="H108" s="30" t="e">
        <f>#REF!</f>
        <v>#REF!</v>
      </c>
      <c r="I108" s="30" t="e">
        <f>#REF!</f>
        <v>#REF!</v>
      </c>
      <c r="J108" s="30" t="e">
        <f>#REF!</f>
        <v>#REF!</v>
      </c>
      <c r="K108" s="30" t="e">
        <f>#REF!</f>
        <v>#REF!</v>
      </c>
      <c r="L108" s="30" t="e">
        <f>#REF!</f>
        <v>#REF!</v>
      </c>
      <c r="M108" s="455" t="e">
        <f>VLOOKUP(#REF!,#REF!,2,FALSE)</f>
        <v>#REF!</v>
      </c>
      <c r="N108" s="231" t="e">
        <f>VLOOKUP(#REF!,#REF!,2,FALSE)</f>
        <v>#REF!</v>
      </c>
      <c r="O108" s="193" t="e">
        <f t="shared" si="17"/>
        <v>#REF!</v>
      </c>
      <c r="P108" s="5">
        <v>1</v>
      </c>
      <c r="Q108" s="5">
        <v>0</v>
      </c>
    </row>
    <row r="109" spans="1:17" ht="42.75">
      <c r="A109" s="251" t="e">
        <f>#REF!</f>
        <v>#REF!</v>
      </c>
      <c r="B109" s="227" t="e">
        <f>#REF!</f>
        <v>#REF!</v>
      </c>
      <c r="C109" s="278" t="s">
        <v>342</v>
      </c>
      <c r="D109" s="29" t="e">
        <f>VLOOKUP(#REF!,#REF!,2,FALSE)</f>
        <v>#REF!</v>
      </c>
      <c r="E109" s="30" t="e">
        <f>#REF!</f>
        <v>#REF!</v>
      </c>
      <c r="F109" s="74" t="e">
        <f>VLOOKUP(#REF!,#REF!,2,FALSE)</f>
        <v>#REF!</v>
      </c>
      <c r="G109" s="30" t="e">
        <f>#REF!</f>
        <v>#REF!</v>
      </c>
      <c r="H109" s="30" t="e">
        <f>#REF!</f>
        <v>#REF!</v>
      </c>
      <c r="I109" s="30" t="e">
        <f>#REF!</f>
        <v>#REF!</v>
      </c>
      <c r="J109" s="30" t="e">
        <f>#REF!</f>
        <v>#REF!</v>
      </c>
      <c r="K109" s="30" t="e">
        <f>#REF!</f>
        <v>#REF!</v>
      </c>
      <c r="L109" s="30" t="e">
        <f>#REF!</f>
        <v>#REF!</v>
      </c>
      <c r="M109" s="455" t="e">
        <f>VLOOKUP(#REF!,#REF!,2,FALSE)</f>
        <v>#REF!</v>
      </c>
      <c r="N109" s="231" t="e">
        <f>VLOOKUP(#REF!,#REF!,2,FALSE)</f>
        <v>#REF!</v>
      </c>
      <c r="O109" s="193" t="e">
        <f t="shared" si="17"/>
        <v>#REF!</v>
      </c>
      <c r="P109" s="5">
        <v>1</v>
      </c>
      <c r="Q109" s="5">
        <v>0</v>
      </c>
    </row>
    <row r="110" spans="1:17" ht="57">
      <c r="A110" s="251" t="e">
        <f>#REF!</f>
        <v>#REF!</v>
      </c>
      <c r="B110" s="227" t="e">
        <f>#REF!</f>
        <v>#REF!</v>
      </c>
      <c r="C110" s="267" t="s">
        <v>345</v>
      </c>
      <c r="D110" s="29" t="e">
        <f>VLOOKUP(#REF!,#REF!,2,FALSE)</f>
        <v>#REF!</v>
      </c>
      <c r="E110" s="30" t="e">
        <f>#REF!</f>
        <v>#REF!</v>
      </c>
      <c r="F110" s="74" t="e">
        <f>VLOOKUP(#REF!,#REF!,2,FALSE)</f>
        <v>#REF!</v>
      </c>
      <c r="G110" s="30" t="e">
        <f>#REF!</f>
        <v>#REF!</v>
      </c>
      <c r="H110" s="30" t="e">
        <f>#REF!</f>
        <v>#REF!</v>
      </c>
      <c r="I110" s="30" t="e">
        <f>#REF!</f>
        <v>#REF!</v>
      </c>
      <c r="J110" s="30" t="e">
        <f>#REF!</f>
        <v>#REF!</v>
      </c>
      <c r="K110" s="30" t="e">
        <f>#REF!</f>
        <v>#REF!</v>
      </c>
      <c r="L110" s="30" t="e">
        <f>#REF!</f>
        <v>#REF!</v>
      </c>
      <c r="M110" s="455" t="e">
        <f>VLOOKUP(#REF!,#REF!,2,FALSE)</f>
        <v>#REF!</v>
      </c>
      <c r="N110" s="231" t="e">
        <f>VLOOKUP(#REF!,#REF!,2,FALSE)</f>
        <v>#REF!</v>
      </c>
      <c r="O110" s="193" t="e">
        <f t="shared" si="17"/>
        <v>#REF!</v>
      </c>
      <c r="P110" s="5">
        <v>1</v>
      </c>
      <c r="Q110" s="5">
        <v>0</v>
      </c>
    </row>
    <row r="111" spans="1:17" ht="42.75">
      <c r="A111" s="251" t="e">
        <f>#REF!</f>
        <v>#REF!</v>
      </c>
      <c r="B111" s="227" t="e">
        <f>#REF!</f>
        <v>#REF!</v>
      </c>
      <c r="C111" s="267" t="s">
        <v>346</v>
      </c>
      <c r="D111" s="29" t="e">
        <f>VLOOKUP(#REF!,#REF!,2,FALSE)</f>
        <v>#REF!</v>
      </c>
      <c r="E111" s="30" t="e">
        <f>#REF!</f>
        <v>#REF!</v>
      </c>
      <c r="F111" s="74" t="e">
        <f>VLOOKUP(#REF!,#REF!,2,FALSE)</f>
        <v>#REF!</v>
      </c>
      <c r="G111" s="30" t="e">
        <f>#REF!</f>
        <v>#REF!</v>
      </c>
      <c r="H111" s="30" t="e">
        <f>#REF!</f>
        <v>#REF!</v>
      </c>
      <c r="I111" s="30" t="e">
        <f>#REF!</f>
        <v>#REF!</v>
      </c>
      <c r="J111" s="30" t="e">
        <f>#REF!</f>
        <v>#REF!</v>
      </c>
      <c r="K111" s="30" t="e">
        <f>#REF!</f>
        <v>#REF!</v>
      </c>
      <c r="L111" s="30" t="e">
        <f>#REF!</f>
        <v>#REF!</v>
      </c>
      <c r="M111" s="455" t="e">
        <f>VLOOKUP(#REF!,#REF!,2,FALSE)</f>
        <v>#REF!</v>
      </c>
      <c r="N111" s="231" t="e">
        <f>VLOOKUP(#REF!,#REF!,2,FALSE)</f>
        <v>#REF!</v>
      </c>
      <c r="O111" s="193" t="e">
        <f t="shared" si="17"/>
        <v>#REF!</v>
      </c>
      <c r="P111" s="5">
        <v>1</v>
      </c>
      <c r="Q111" s="5">
        <v>0</v>
      </c>
    </row>
    <row r="112" spans="1:17" ht="45">
      <c r="A112" s="314">
        <v>5</v>
      </c>
      <c r="B112" s="227" t="s">
        <v>349</v>
      </c>
      <c r="C112" s="33" t="s">
        <v>336</v>
      </c>
      <c r="D112" s="29" t="e">
        <f>VLOOKUP(#REF!,#REF!,2,FALSE)</f>
        <v>#REF!</v>
      </c>
      <c r="E112" s="30" t="e">
        <f>#REF!</f>
        <v>#REF!</v>
      </c>
      <c r="F112" s="74" t="e">
        <f>VLOOKUP(#REF!,#REF!,2,FALSE)</f>
        <v>#REF!</v>
      </c>
      <c r="G112" s="30" t="e">
        <f>#REF!</f>
        <v>#REF!</v>
      </c>
      <c r="H112" s="30" t="e">
        <f>#REF!</f>
        <v>#REF!</v>
      </c>
      <c r="I112" s="30" t="e">
        <f>#REF!</f>
        <v>#REF!</v>
      </c>
      <c r="J112" s="30" t="e">
        <f>#REF!</f>
        <v>#REF!</v>
      </c>
      <c r="K112" s="30" t="e">
        <f>#REF!</f>
        <v>#REF!</v>
      </c>
      <c r="L112" s="30" t="e">
        <f>#REF!</f>
        <v>#REF!</v>
      </c>
      <c r="M112" s="455" t="e">
        <f>VLOOKUP(#REF!,#REF!,2,FALSE)</f>
        <v>#REF!</v>
      </c>
      <c r="N112" s="231" t="e">
        <f>VLOOKUP(#REF!,#REF!,2,FALSE)</f>
        <v>#REF!</v>
      </c>
      <c r="O112" s="193"/>
      <c r="P112" s="5">
        <v>0</v>
      </c>
      <c r="Q112" s="5">
        <v>1</v>
      </c>
    </row>
    <row r="113" spans="1:17" ht="60.75">
      <c r="A113" s="314"/>
      <c r="B113" s="227">
        <v>12013</v>
      </c>
      <c r="C113" s="267" t="s">
        <v>430</v>
      </c>
      <c r="D113" s="29" t="e">
        <f>VLOOKUP(#REF!,#REF!,2,FALSE)</f>
        <v>#REF!</v>
      </c>
      <c r="E113" s="30" t="e">
        <f>#REF!</f>
        <v>#REF!</v>
      </c>
      <c r="F113" s="74" t="e">
        <f>VLOOKUP(#REF!,#REF!,2,FALSE)</f>
        <v>#REF!</v>
      </c>
      <c r="G113" s="30" t="e">
        <f>#REF!</f>
        <v>#REF!</v>
      </c>
      <c r="H113" s="30" t="e">
        <f>#REF!</f>
        <v>#REF!</v>
      </c>
      <c r="I113" s="30" t="e">
        <f>#REF!</f>
        <v>#REF!</v>
      </c>
      <c r="J113" s="30" t="e">
        <f>#REF!</f>
        <v>#REF!</v>
      </c>
      <c r="K113" s="30" t="e">
        <f>#REF!</f>
        <v>#REF!</v>
      </c>
      <c r="L113" s="30" t="e">
        <f>#REF!</f>
        <v>#REF!</v>
      </c>
      <c r="M113" s="455" t="e">
        <f>VLOOKUP(#REF!,#REF!,2,FALSE)</f>
        <v>#REF!</v>
      </c>
      <c r="N113" s="231" t="e">
        <f>VLOOKUP(#REF!,#REF!,2,FALSE)</f>
        <v>#REF!</v>
      </c>
      <c r="O113" s="193"/>
    </row>
    <row r="114" spans="1:17">
      <c r="A114" s="253"/>
      <c r="B114" s="14"/>
      <c r="C114" s="14"/>
      <c r="D114" s="14"/>
      <c r="E114" s="14"/>
      <c r="F114" s="14"/>
      <c r="G114" s="14"/>
      <c r="H114" s="14"/>
      <c r="I114" s="14"/>
      <c r="J114" s="14"/>
      <c r="K114" s="14"/>
      <c r="L114" s="14"/>
      <c r="M114" s="455"/>
      <c r="N114" s="193"/>
      <c r="O114" s="193" t="e">
        <f t="shared" ref="O114:O177" si="23">IF(B114=$B$23,1,0)</f>
        <v>#REF!</v>
      </c>
    </row>
    <row r="115" spans="1:17">
      <c r="A115" s="1839" t="e">
        <f>VLOOKUP(#REF!,#REF!,2,FALSE)</f>
        <v>#REF!</v>
      </c>
      <c r="B115" s="1646"/>
      <c r="C115" s="1646"/>
      <c r="D115" s="20"/>
      <c r="E115" s="15"/>
      <c r="F115" s="34"/>
      <c r="G115" s="21" t="e">
        <f t="shared" ref="G115:L115" si="24">SUM(G108:G114)</f>
        <v>#REF!</v>
      </c>
      <c r="H115" s="21" t="e">
        <f t="shared" si="24"/>
        <v>#REF!</v>
      </c>
      <c r="I115" s="21" t="e">
        <f t="shared" si="24"/>
        <v>#REF!</v>
      </c>
      <c r="J115" s="21" t="e">
        <f t="shared" si="24"/>
        <v>#REF!</v>
      </c>
      <c r="K115" s="21" t="e">
        <f t="shared" si="24"/>
        <v>#REF!</v>
      </c>
      <c r="L115" s="21" t="e">
        <f t="shared" si="24"/>
        <v>#REF!</v>
      </c>
      <c r="M115" s="455"/>
      <c r="N115" s="193"/>
      <c r="O115" s="193" t="e">
        <f t="shared" si="23"/>
        <v>#REF!</v>
      </c>
    </row>
    <row r="116" spans="1:17">
      <c r="A116" s="1839" t="e">
        <f>VLOOKUP(#REF!,#REF!,2,FALSE)</f>
        <v>#REF!</v>
      </c>
      <c r="B116" s="1646"/>
      <c r="C116" s="1646"/>
      <c r="D116" s="20"/>
      <c r="E116" s="15"/>
      <c r="F116" s="34"/>
      <c r="G116" s="21"/>
      <c r="H116" s="15"/>
      <c r="I116" s="15"/>
      <c r="J116" s="15"/>
      <c r="K116" s="15"/>
      <c r="L116" s="15"/>
      <c r="M116" s="455"/>
      <c r="N116" s="193"/>
      <c r="O116" s="193" t="e">
        <f t="shared" si="23"/>
        <v>#REF!</v>
      </c>
    </row>
    <row r="117" spans="1:17" ht="57">
      <c r="A117" s="251" t="e">
        <f>#REF!</f>
        <v>#REF!</v>
      </c>
      <c r="B117" s="227"/>
      <c r="C117" s="267" t="s">
        <v>322</v>
      </c>
      <c r="D117" s="29" t="e">
        <f>VLOOKUP(#REF!,#REF!,2,FALSE)</f>
        <v>#REF!</v>
      </c>
      <c r="E117" s="30" t="e">
        <f>#REF!</f>
        <v>#REF!</v>
      </c>
      <c r="F117" s="74" t="e">
        <f>VLOOKUP(#REF!,#REF!,2,FALSE)</f>
        <v>#REF!</v>
      </c>
      <c r="G117" s="30" t="e">
        <f>#REF!</f>
        <v>#REF!</v>
      </c>
      <c r="H117" s="30" t="e">
        <f>#REF!</f>
        <v>#REF!</v>
      </c>
      <c r="I117" s="30" t="e">
        <f>#REF!</f>
        <v>#REF!</v>
      </c>
      <c r="J117" s="30" t="e">
        <f>#REF!</f>
        <v>#REF!</v>
      </c>
      <c r="K117" s="30" t="e">
        <f>#REF!</f>
        <v>#REF!</v>
      </c>
      <c r="L117" s="30" t="e">
        <f>#REF!</f>
        <v>#REF!</v>
      </c>
      <c r="M117" s="455" t="e">
        <f>VLOOKUP(#REF!,#REF!,2,FALSE)</f>
        <v>#REF!</v>
      </c>
      <c r="N117" s="231" t="e">
        <f>VLOOKUP(#REF!,#REF!,2,FALSE)</f>
        <v>#REF!</v>
      </c>
      <c r="O117" s="193" t="e">
        <f t="shared" si="23"/>
        <v>#REF!</v>
      </c>
      <c r="P117" s="5">
        <v>0</v>
      </c>
      <c r="Q117" s="5">
        <v>1</v>
      </c>
    </row>
    <row r="118" spans="1:17" ht="60">
      <c r="A118" s="251" t="e">
        <f>#REF!</f>
        <v>#REF!</v>
      </c>
      <c r="B118" s="227"/>
      <c r="C118" s="309" t="s">
        <v>351</v>
      </c>
      <c r="D118" s="29" t="e">
        <f>VLOOKUP(#REF!,#REF!,2,FALSE)</f>
        <v>#REF!</v>
      </c>
      <c r="E118" s="30" t="e">
        <f>#REF!</f>
        <v>#REF!</v>
      </c>
      <c r="F118" s="74" t="e">
        <f>VLOOKUP(#REF!,#REF!,2,FALSE)</f>
        <v>#REF!</v>
      </c>
      <c r="G118" s="30" t="e">
        <f>#REF!</f>
        <v>#REF!</v>
      </c>
      <c r="H118" s="30" t="e">
        <f>#REF!</f>
        <v>#REF!</v>
      </c>
      <c r="I118" s="30" t="e">
        <f>#REF!</f>
        <v>#REF!</v>
      </c>
      <c r="J118" s="30" t="e">
        <f>#REF!</f>
        <v>#REF!</v>
      </c>
      <c r="K118" s="30" t="e">
        <f>#REF!</f>
        <v>#REF!</v>
      </c>
      <c r="L118" s="30" t="e">
        <f>#REF!</f>
        <v>#REF!</v>
      </c>
      <c r="M118" s="455" t="e">
        <f>VLOOKUP(#REF!,#REF!,2,FALSE)</f>
        <v>#REF!</v>
      </c>
      <c r="N118" s="231" t="e">
        <f>VLOOKUP(#REF!,#REF!,2,FALSE)</f>
        <v>#REF!</v>
      </c>
      <c r="O118" s="193" t="e">
        <f t="shared" si="23"/>
        <v>#REF!</v>
      </c>
      <c r="P118" s="5">
        <v>0</v>
      </c>
      <c r="Q118" s="5">
        <v>1</v>
      </c>
    </row>
    <row r="119" spans="1:17" ht="45">
      <c r="A119" s="251" t="e">
        <f>#REF!</f>
        <v>#REF!</v>
      </c>
      <c r="B119" s="227"/>
      <c r="C119" s="309" t="s">
        <v>384</v>
      </c>
      <c r="D119" s="29" t="e">
        <f>VLOOKUP(#REF!,#REF!,2,FALSE)</f>
        <v>#REF!</v>
      </c>
      <c r="E119" s="30" t="e">
        <f>#REF!</f>
        <v>#REF!</v>
      </c>
      <c r="F119" s="74" t="e">
        <f>VLOOKUP(#REF!,#REF!,2,FALSE)</f>
        <v>#REF!</v>
      </c>
      <c r="G119" s="30" t="e">
        <f>#REF!</f>
        <v>#REF!</v>
      </c>
      <c r="H119" s="30" t="e">
        <f>#REF!</f>
        <v>#REF!</v>
      </c>
      <c r="I119" s="30" t="e">
        <f>#REF!</f>
        <v>#REF!</v>
      </c>
      <c r="J119" s="30" t="e">
        <f>#REF!</f>
        <v>#REF!</v>
      </c>
      <c r="K119" s="30" t="e">
        <f>#REF!</f>
        <v>#REF!</v>
      </c>
      <c r="L119" s="30" t="e">
        <f>#REF!</f>
        <v>#REF!</v>
      </c>
      <c r="M119" s="455" t="e">
        <f>VLOOKUP(#REF!,#REF!,2,FALSE)</f>
        <v>#REF!</v>
      </c>
      <c r="N119" s="231" t="e">
        <f>VLOOKUP(#REF!,#REF!,2,FALSE)</f>
        <v>#REF!</v>
      </c>
      <c r="O119" s="193" t="e">
        <f t="shared" si="23"/>
        <v>#REF!</v>
      </c>
      <c r="P119" s="5">
        <v>0</v>
      </c>
      <c r="Q119" s="5">
        <v>1</v>
      </c>
    </row>
    <row r="120" spans="1:17" ht="42.75">
      <c r="A120" s="251" t="e">
        <f>#REF!</f>
        <v>#REF!</v>
      </c>
      <c r="B120" s="227"/>
      <c r="C120" s="267" t="s">
        <v>353</v>
      </c>
      <c r="D120" s="29" t="e">
        <f>VLOOKUP(#REF!,#REF!,2,FALSE)</f>
        <v>#REF!</v>
      </c>
      <c r="E120" s="30" t="e">
        <f>#REF!</f>
        <v>#REF!</v>
      </c>
      <c r="F120" s="74" t="e">
        <f>VLOOKUP(#REF!,#REF!,2,FALSE)</f>
        <v>#REF!</v>
      </c>
      <c r="G120" s="30" t="e">
        <f>#REF!</f>
        <v>#REF!</v>
      </c>
      <c r="H120" s="30" t="e">
        <f>#REF!</f>
        <v>#REF!</v>
      </c>
      <c r="I120" s="30" t="e">
        <f>#REF!</f>
        <v>#REF!</v>
      </c>
      <c r="J120" s="30" t="e">
        <f>#REF!</f>
        <v>#REF!</v>
      </c>
      <c r="K120" s="30" t="e">
        <f>#REF!</f>
        <v>#REF!</v>
      </c>
      <c r="L120" s="30" t="e">
        <f>#REF!</f>
        <v>#REF!</v>
      </c>
      <c r="M120" s="455" t="e">
        <f>VLOOKUP(#REF!,#REF!,2,FALSE)</f>
        <v>#REF!</v>
      </c>
      <c r="N120" s="231" t="e">
        <f>VLOOKUP(#REF!,#REF!,2,FALSE)</f>
        <v>#REF!</v>
      </c>
      <c r="O120" s="193" t="e">
        <f t="shared" si="23"/>
        <v>#REF!</v>
      </c>
      <c r="P120" s="5">
        <v>0</v>
      </c>
      <c r="Q120" s="5">
        <v>1</v>
      </c>
    </row>
    <row r="121" spans="1:17" ht="57">
      <c r="A121" s="251" t="e">
        <f>#REF!</f>
        <v>#REF!</v>
      </c>
      <c r="B121" s="227"/>
      <c r="C121" s="267" t="s">
        <v>354</v>
      </c>
      <c r="D121" s="29" t="e">
        <f>VLOOKUP(#REF!,#REF!,2,FALSE)</f>
        <v>#REF!</v>
      </c>
      <c r="E121" s="30" t="e">
        <f>#REF!</f>
        <v>#REF!</v>
      </c>
      <c r="F121" s="74" t="e">
        <f>VLOOKUP(#REF!,#REF!,2,FALSE)</f>
        <v>#REF!</v>
      </c>
      <c r="G121" s="30" t="e">
        <f>#REF!</f>
        <v>#REF!</v>
      </c>
      <c r="H121" s="30" t="e">
        <f>#REF!</f>
        <v>#REF!</v>
      </c>
      <c r="I121" s="30" t="e">
        <f>#REF!</f>
        <v>#REF!</v>
      </c>
      <c r="J121" s="30" t="e">
        <f>#REF!</f>
        <v>#REF!</v>
      </c>
      <c r="K121" s="30" t="e">
        <f>#REF!</f>
        <v>#REF!</v>
      </c>
      <c r="L121" s="30" t="e">
        <f>#REF!</f>
        <v>#REF!</v>
      </c>
      <c r="M121" s="455" t="e">
        <f>VLOOKUP(#REF!,#REF!,2,FALSE)</f>
        <v>#REF!</v>
      </c>
      <c r="N121" s="231" t="e">
        <f>VLOOKUP(#REF!,#REF!,2,FALSE)</f>
        <v>#REF!</v>
      </c>
      <c r="O121" s="193" t="e">
        <f t="shared" si="23"/>
        <v>#REF!</v>
      </c>
      <c r="P121" s="5">
        <v>0</v>
      </c>
      <c r="Q121" s="5">
        <v>1</v>
      </c>
    </row>
    <row r="122" spans="1:17" ht="60">
      <c r="A122" s="251" t="e">
        <f>#REF!</f>
        <v>#REF!</v>
      </c>
      <c r="B122" s="227"/>
      <c r="C122" s="309" t="s">
        <v>383</v>
      </c>
      <c r="D122" s="29" t="e">
        <f>VLOOKUP(#REF!,#REF!,2,FALSE)</f>
        <v>#REF!</v>
      </c>
      <c r="E122" s="30" t="e">
        <f>#REF!</f>
        <v>#REF!</v>
      </c>
      <c r="F122" s="74" t="e">
        <f>VLOOKUP(#REF!,#REF!,2,FALSE)</f>
        <v>#REF!</v>
      </c>
      <c r="G122" s="30" t="e">
        <f>#REF!</f>
        <v>#REF!</v>
      </c>
      <c r="H122" s="30" t="e">
        <f>#REF!</f>
        <v>#REF!</v>
      </c>
      <c r="I122" s="30" t="e">
        <f>#REF!</f>
        <v>#REF!</v>
      </c>
      <c r="J122" s="30" t="e">
        <f>#REF!</f>
        <v>#REF!</v>
      </c>
      <c r="K122" s="30" t="e">
        <f>#REF!</f>
        <v>#REF!</v>
      </c>
      <c r="L122" s="30" t="e">
        <f>#REF!</f>
        <v>#REF!</v>
      </c>
      <c r="M122" s="455" t="e">
        <f>VLOOKUP(#REF!,#REF!,2,FALSE)</f>
        <v>#REF!</v>
      </c>
      <c r="N122" s="231" t="e">
        <f>VLOOKUP(#REF!,#REF!,2,FALSE)</f>
        <v>#REF!</v>
      </c>
      <c r="O122" s="193" t="e">
        <f t="shared" si="23"/>
        <v>#REF!</v>
      </c>
      <c r="P122" s="5">
        <v>0</v>
      </c>
      <c r="Q122" s="5">
        <v>1</v>
      </c>
    </row>
    <row r="123" spans="1:17" ht="28.5">
      <c r="A123" s="251" t="e">
        <f>#REF!</f>
        <v>#REF!</v>
      </c>
      <c r="B123" s="227"/>
      <c r="C123" s="267" t="s">
        <v>314</v>
      </c>
      <c r="D123" s="29" t="e">
        <f>VLOOKUP(#REF!,#REF!,2,FALSE)</f>
        <v>#REF!</v>
      </c>
      <c r="E123" s="30" t="e">
        <f>#REF!</f>
        <v>#REF!</v>
      </c>
      <c r="F123" s="74" t="e">
        <f>VLOOKUP(#REF!,#REF!,2,FALSE)</f>
        <v>#REF!</v>
      </c>
      <c r="G123" s="30" t="e">
        <f>#REF!</f>
        <v>#REF!</v>
      </c>
      <c r="H123" s="30" t="e">
        <f>#REF!</f>
        <v>#REF!</v>
      </c>
      <c r="I123" s="30" t="e">
        <f>#REF!</f>
        <v>#REF!</v>
      </c>
      <c r="J123" s="30" t="e">
        <f>#REF!</f>
        <v>#REF!</v>
      </c>
      <c r="K123" s="30" t="e">
        <f>#REF!</f>
        <v>#REF!</v>
      </c>
      <c r="L123" s="30" t="e">
        <f>#REF!</f>
        <v>#REF!</v>
      </c>
      <c r="M123" s="455" t="e">
        <f>VLOOKUP(#REF!,#REF!,2,FALSE)</f>
        <v>#REF!</v>
      </c>
      <c r="N123" s="231" t="e">
        <f>VLOOKUP(#REF!,#REF!,2,FALSE)</f>
        <v>#REF!</v>
      </c>
      <c r="O123" s="193" t="e">
        <f t="shared" si="23"/>
        <v>#REF!</v>
      </c>
      <c r="P123" s="5">
        <v>0</v>
      </c>
      <c r="Q123" s="5">
        <v>1</v>
      </c>
    </row>
    <row r="124" spans="1:17" ht="28.5">
      <c r="A124" s="251" t="e">
        <f>#REF!</f>
        <v>#REF!</v>
      </c>
      <c r="B124" s="227"/>
      <c r="C124" s="267" t="s">
        <v>314</v>
      </c>
      <c r="D124" s="29" t="e">
        <f>VLOOKUP(#REF!,#REF!,2,FALSE)</f>
        <v>#REF!</v>
      </c>
      <c r="E124" s="30" t="e">
        <f>#REF!</f>
        <v>#REF!</v>
      </c>
      <c r="F124" s="74" t="e">
        <f>VLOOKUP(#REF!,#REF!,2,FALSE)</f>
        <v>#REF!</v>
      </c>
      <c r="G124" s="30" t="e">
        <f>#REF!</f>
        <v>#REF!</v>
      </c>
      <c r="H124" s="30" t="e">
        <f>#REF!</f>
        <v>#REF!</v>
      </c>
      <c r="I124" s="30" t="e">
        <f>#REF!</f>
        <v>#REF!</v>
      </c>
      <c r="J124" s="30" t="e">
        <f>#REF!</f>
        <v>#REF!</v>
      </c>
      <c r="K124" s="30" t="e">
        <f>#REF!</f>
        <v>#REF!</v>
      </c>
      <c r="L124" s="30" t="e">
        <f>#REF!</f>
        <v>#REF!</v>
      </c>
      <c r="M124" s="455" t="e">
        <f>VLOOKUP(#REF!,#REF!,2,FALSE)</f>
        <v>#REF!</v>
      </c>
      <c r="N124" s="231" t="e">
        <f>VLOOKUP(#REF!,#REF!,2,FALSE)</f>
        <v>#REF!</v>
      </c>
      <c r="O124" s="193" t="e">
        <f t="shared" si="23"/>
        <v>#REF!</v>
      </c>
      <c r="P124" s="5">
        <v>0</v>
      </c>
      <c r="Q124" s="5">
        <v>1</v>
      </c>
    </row>
    <row r="125" spans="1:17">
      <c r="A125" s="304"/>
      <c r="B125" s="160"/>
      <c r="C125" s="161"/>
      <c r="D125" s="29"/>
      <c r="E125" s="30"/>
      <c r="F125" s="74"/>
      <c r="G125" s="37"/>
      <c r="H125" s="30"/>
      <c r="I125" s="30"/>
      <c r="J125" s="30"/>
      <c r="K125" s="30"/>
      <c r="L125" s="30"/>
      <c r="M125" s="455"/>
      <c r="N125" s="193"/>
      <c r="O125" s="193" t="e">
        <f t="shared" si="23"/>
        <v>#REF!</v>
      </c>
    </row>
    <row r="126" spans="1:17" ht="15.75" thickBot="1">
      <c r="A126" s="1839" t="e">
        <f>VLOOKUP(#REF!,#REF!,2,FALSE)</f>
        <v>#REF!</v>
      </c>
      <c r="B126" s="1646"/>
      <c r="C126" s="1646"/>
      <c r="D126" s="35"/>
      <c r="E126" s="30"/>
      <c r="F126" s="36"/>
      <c r="G126" s="37" t="e">
        <f t="shared" ref="G126:L126" si="25">SUM(G117:G125)</f>
        <v>#REF!</v>
      </c>
      <c r="H126" s="37" t="e">
        <f t="shared" si="25"/>
        <v>#REF!</v>
      </c>
      <c r="I126" s="37" t="e">
        <f t="shared" si="25"/>
        <v>#REF!</v>
      </c>
      <c r="J126" s="37" t="e">
        <f t="shared" si="25"/>
        <v>#REF!</v>
      </c>
      <c r="K126" s="37" t="e">
        <f t="shared" si="25"/>
        <v>#REF!</v>
      </c>
      <c r="L126" s="37" t="e">
        <f t="shared" si="25"/>
        <v>#REF!</v>
      </c>
      <c r="M126" s="457"/>
      <c r="N126" s="193"/>
      <c r="O126" s="193" t="e">
        <f t="shared" si="23"/>
        <v>#REF!</v>
      </c>
    </row>
    <row r="127" spans="1:17" ht="19.5" thickBot="1">
      <c r="A127" s="477"/>
      <c r="B127" s="481" t="e">
        <f>VLOOKUP(#REF!,#REF!,2,FALSE)</f>
        <v>#REF!</v>
      </c>
      <c r="C127" s="478" t="e">
        <f>A106</f>
        <v>#REF!</v>
      </c>
      <c r="D127" s="474"/>
      <c r="E127" s="474"/>
      <c r="F127" s="475"/>
      <c r="G127" s="474" t="e">
        <f t="shared" ref="G127:L127" si="26">G126+G115</f>
        <v>#REF!</v>
      </c>
      <c r="H127" s="474" t="e">
        <f t="shared" si="26"/>
        <v>#REF!</v>
      </c>
      <c r="I127" s="474" t="e">
        <f t="shared" si="26"/>
        <v>#REF!</v>
      </c>
      <c r="J127" s="474" t="e">
        <f t="shared" si="26"/>
        <v>#REF!</v>
      </c>
      <c r="K127" s="474" t="e">
        <f t="shared" si="26"/>
        <v>#REF!</v>
      </c>
      <c r="L127" s="474" t="e">
        <f t="shared" si="26"/>
        <v>#REF!</v>
      </c>
      <c r="M127" s="473"/>
      <c r="N127" s="206"/>
      <c r="O127" s="193" t="e">
        <f t="shared" si="23"/>
        <v>#REF!</v>
      </c>
    </row>
    <row r="128" spans="1:17" ht="15.75" thickBot="1">
      <c r="A128" s="111"/>
      <c r="B128" s="108"/>
      <c r="C128" s="28"/>
      <c r="D128" s="40"/>
      <c r="E128" s="109"/>
      <c r="F128" s="74"/>
      <c r="G128" s="30"/>
      <c r="H128" s="75"/>
      <c r="I128" s="30"/>
      <c r="J128" s="30"/>
      <c r="K128" s="75"/>
      <c r="L128" s="75"/>
      <c r="M128" s="460"/>
      <c r="N128" s="193"/>
      <c r="O128" s="193" t="e">
        <f t="shared" si="23"/>
        <v>#REF!</v>
      </c>
    </row>
    <row r="129" spans="1:15" ht="19.5" thickBot="1">
      <c r="A129" s="1697" t="s">
        <v>619</v>
      </c>
      <c r="B129" s="1698"/>
      <c r="C129" s="1699"/>
      <c r="D129" s="346"/>
      <c r="E129" s="346"/>
      <c r="F129" s="346"/>
      <c r="G129" s="322" t="e">
        <f t="shared" ref="G129:L129" si="27">G138</f>
        <v>#REF!</v>
      </c>
      <c r="H129" s="322" t="e">
        <f t="shared" si="27"/>
        <v>#REF!</v>
      </c>
      <c r="I129" s="322" t="e">
        <f t="shared" si="27"/>
        <v>#REF!</v>
      </c>
      <c r="J129" s="322" t="e">
        <f t="shared" si="27"/>
        <v>#REF!</v>
      </c>
      <c r="K129" s="322" t="e">
        <f t="shared" si="27"/>
        <v>#REF!</v>
      </c>
      <c r="L129" s="322" t="e">
        <f t="shared" si="27"/>
        <v>#REF!</v>
      </c>
      <c r="M129" s="458"/>
      <c r="N129" s="193"/>
      <c r="O129" s="193" t="e">
        <f t="shared" si="23"/>
        <v>#REF!</v>
      </c>
    </row>
    <row r="130" spans="1:15" ht="18.75">
      <c r="A130" s="1860" t="e">
        <f>VLOOKUP(#REF!,#REF!,2,FALSE)</f>
        <v>#REF!</v>
      </c>
      <c r="B130" s="1861"/>
      <c r="C130" s="1861"/>
      <c r="D130" s="192"/>
      <c r="E130" s="192"/>
      <c r="F130" s="192"/>
      <c r="G130" s="192"/>
      <c r="H130" s="192"/>
      <c r="I130" s="192"/>
      <c r="J130" s="192"/>
      <c r="K130" s="192"/>
      <c r="L130" s="192"/>
      <c r="M130" s="460"/>
      <c r="N130" s="193"/>
      <c r="O130" s="193" t="e">
        <f t="shared" si="23"/>
        <v>#REF!</v>
      </c>
    </row>
    <row r="131" spans="1:15">
      <c r="A131" s="251"/>
      <c r="B131" s="227"/>
      <c r="C131" s="13"/>
      <c r="D131" s="14"/>
      <c r="E131" s="15"/>
      <c r="F131" s="78"/>
      <c r="G131" s="15"/>
      <c r="H131" s="15"/>
      <c r="I131" s="15"/>
      <c r="J131" s="15"/>
      <c r="K131" s="15"/>
      <c r="L131" s="15"/>
      <c r="M131" s="455"/>
      <c r="N131" s="193"/>
      <c r="O131" s="193" t="e">
        <f t="shared" si="23"/>
        <v>#REF!</v>
      </c>
    </row>
    <row r="132" spans="1:15">
      <c r="A132" s="253"/>
      <c r="B132" s="14"/>
      <c r="C132" s="14"/>
      <c r="D132" s="14"/>
      <c r="E132" s="14"/>
      <c r="F132" s="14"/>
      <c r="G132" s="14"/>
      <c r="H132" s="14"/>
      <c r="I132" s="14"/>
      <c r="J132" s="14"/>
      <c r="K132" s="14"/>
      <c r="L132" s="14"/>
      <c r="M132" s="455"/>
      <c r="N132" s="193"/>
      <c r="O132" s="193" t="e">
        <f t="shared" si="23"/>
        <v>#REF!</v>
      </c>
    </row>
    <row r="133" spans="1:15">
      <c r="A133" s="1839" t="e">
        <f>VLOOKUP(#REF!,#REF!,2,FALSE)</f>
        <v>#REF!</v>
      </c>
      <c r="B133" s="1646"/>
      <c r="C133" s="1646"/>
      <c r="D133" s="20"/>
      <c r="E133" s="15"/>
      <c r="F133" s="34"/>
      <c r="G133" s="21">
        <f t="shared" ref="G133:L133" si="28">SUM(G131:G132)</f>
        <v>0</v>
      </c>
      <c r="H133" s="21">
        <f t="shared" si="28"/>
        <v>0</v>
      </c>
      <c r="I133" s="21">
        <f t="shared" si="28"/>
        <v>0</v>
      </c>
      <c r="J133" s="21">
        <f t="shared" si="28"/>
        <v>0</v>
      </c>
      <c r="K133" s="21">
        <f t="shared" si="28"/>
        <v>0</v>
      </c>
      <c r="L133" s="21">
        <f t="shared" si="28"/>
        <v>0</v>
      </c>
      <c r="M133" s="455"/>
      <c r="N133" s="193"/>
      <c r="O133" s="193" t="e">
        <f t="shared" si="23"/>
        <v>#REF!</v>
      </c>
    </row>
    <row r="134" spans="1:15">
      <c r="A134" s="1839" t="e">
        <f>VLOOKUP(#REF!,#REF!,2,FALSE)</f>
        <v>#REF!</v>
      </c>
      <c r="B134" s="1646"/>
      <c r="C134" s="1646"/>
      <c r="D134" s="20"/>
      <c r="E134" s="15"/>
      <c r="F134" s="34"/>
      <c r="G134" s="21"/>
      <c r="H134" s="15"/>
      <c r="I134" s="15"/>
      <c r="J134" s="15"/>
      <c r="K134" s="15"/>
      <c r="L134" s="15"/>
      <c r="M134" s="455"/>
      <c r="N134" s="193"/>
      <c r="O134" s="193" t="e">
        <f t="shared" si="23"/>
        <v>#REF!</v>
      </c>
    </row>
    <row r="135" spans="1:15" ht="28.5">
      <c r="A135" s="251" t="e">
        <f>#REF!</f>
        <v>#REF!</v>
      </c>
      <c r="B135" s="227"/>
      <c r="C135" s="278" t="s">
        <v>327</v>
      </c>
      <c r="D135" s="29" t="e">
        <f>VLOOKUP(#REF!,#REF!,2,FALSE)</f>
        <v>#REF!</v>
      </c>
      <c r="E135" s="30" t="e">
        <f>#REF!</f>
        <v>#REF!</v>
      </c>
      <c r="F135" s="74" t="e">
        <f>VLOOKUP(#REF!,#REF!,2,FALSE)</f>
        <v>#REF!</v>
      </c>
      <c r="G135" s="30" t="e">
        <f>#REF!</f>
        <v>#REF!</v>
      </c>
      <c r="H135" s="30" t="e">
        <f>#REF!</f>
        <v>#REF!</v>
      </c>
      <c r="I135" s="30" t="e">
        <f>#REF!</f>
        <v>#REF!</v>
      </c>
      <c r="J135" s="30" t="e">
        <f>#REF!</f>
        <v>#REF!</v>
      </c>
      <c r="K135" s="30" t="e">
        <f>#REF!</f>
        <v>#REF!</v>
      </c>
      <c r="L135" s="30" t="e">
        <f>#REF!</f>
        <v>#REF!</v>
      </c>
      <c r="M135" s="455" t="e">
        <f>VLOOKUP(#REF!,#REF!,2,FALSE)</f>
        <v>#REF!</v>
      </c>
      <c r="N135" s="231" t="e">
        <f>VLOOKUP(#REF!,#REF!,2,FALSE)</f>
        <v>#REF!</v>
      </c>
      <c r="O135" s="193" t="e">
        <f t="shared" si="23"/>
        <v>#REF!</v>
      </c>
    </row>
    <row r="136" spans="1:15">
      <c r="A136" s="304"/>
      <c r="B136" s="160"/>
      <c r="C136" s="161"/>
      <c r="D136" s="29"/>
      <c r="E136" s="30"/>
      <c r="F136" s="74"/>
      <c r="G136" s="37"/>
      <c r="H136" s="30"/>
      <c r="I136" s="30"/>
      <c r="J136" s="30"/>
      <c r="K136" s="30"/>
      <c r="L136" s="30"/>
      <c r="M136" s="455"/>
      <c r="N136" s="193"/>
      <c r="O136" s="193" t="e">
        <f t="shared" si="23"/>
        <v>#REF!</v>
      </c>
    </row>
    <row r="137" spans="1:15" ht="15.75" thickBot="1">
      <c r="A137" s="1839" t="e">
        <f>VLOOKUP(#REF!,#REF!,2,FALSE)</f>
        <v>#REF!</v>
      </c>
      <c r="B137" s="1646"/>
      <c r="C137" s="1646"/>
      <c r="D137" s="35"/>
      <c r="E137" s="30"/>
      <c r="F137" s="36"/>
      <c r="G137" s="37" t="e">
        <f t="shared" ref="G137:L137" si="29">SUM(G135:G136)</f>
        <v>#REF!</v>
      </c>
      <c r="H137" s="37" t="e">
        <f t="shared" si="29"/>
        <v>#REF!</v>
      </c>
      <c r="I137" s="37" t="e">
        <f t="shared" si="29"/>
        <v>#REF!</v>
      </c>
      <c r="J137" s="37" t="e">
        <f t="shared" si="29"/>
        <v>#REF!</v>
      </c>
      <c r="K137" s="37" t="e">
        <f t="shared" si="29"/>
        <v>#REF!</v>
      </c>
      <c r="L137" s="37" t="e">
        <f t="shared" si="29"/>
        <v>#REF!</v>
      </c>
      <c r="M137" s="457"/>
      <c r="N137" s="193"/>
      <c r="O137" s="193" t="e">
        <f t="shared" si="23"/>
        <v>#REF!</v>
      </c>
    </row>
    <row r="138" spans="1:15" ht="19.5" thickBot="1">
      <c r="A138" s="485"/>
      <c r="B138" s="481" t="e">
        <f>VLOOKUP(#REF!,#REF!,2,FALSE)</f>
        <v>#REF!</v>
      </c>
      <c r="C138" s="486" t="str">
        <f>A129</f>
        <v>Дигарҳо</v>
      </c>
      <c r="D138" s="487"/>
      <c r="E138" s="488"/>
      <c r="F138" s="475"/>
      <c r="G138" s="474" t="e">
        <f t="shared" ref="G138:L138" si="30">G137+G133</f>
        <v>#REF!</v>
      </c>
      <c r="H138" s="474" t="e">
        <f t="shared" si="30"/>
        <v>#REF!</v>
      </c>
      <c r="I138" s="474" t="e">
        <f t="shared" si="30"/>
        <v>#REF!</v>
      </c>
      <c r="J138" s="474" t="e">
        <f t="shared" si="30"/>
        <v>#REF!</v>
      </c>
      <c r="K138" s="474" t="e">
        <f t="shared" si="30"/>
        <v>#REF!</v>
      </c>
      <c r="L138" s="474" t="e">
        <f t="shared" si="30"/>
        <v>#REF!</v>
      </c>
      <c r="M138" s="489"/>
      <c r="N138" s="206"/>
      <c r="O138" s="193" t="e">
        <f t="shared" si="23"/>
        <v>#REF!</v>
      </c>
    </row>
    <row r="139" spans="1:15" ht="18.75">
      <c r="A139" s="1695"/>
      <c r="B139" s="1696"/>
      <c r="C139" s="1696"/>
      <c r="D139" s="147"/>
      <c r="E139" s="225"/>
      <c r="F139" s="184"/>
      <c r="G139" s="149"/>
      <c r="H139" s="149"/>
      <c r="I139" s="149"/>
      <c r="J139" s="149"/>
      <c r="K139" s="149"/>
      <c r="L139" s="149"/>
      <c r="M139" s="462"/>
      <c r="N139" s="193"/>
      <c r="O139" s="193" t="e">
        <f t="shared" si="23"/>
        <v>#REF!</v>
      </c>
    </row>
    <row r="140" spans="1:15" ht="18.75">
      <c r="A140" s="1787" t="e">
        <f>VLOOKUP(#REF!,#REF!,2,FALSE)</f>
        <v>#REF!</v>
      </c>
      <c r="B140" s="1644"/>
      <c r="C140" s="1645"/>
      <c r="D140" s="185"/>
      <c r="E140" s="185"/>
      <c r="F140" s="185"/>
      <c r="G140" s="186" t="e">
        <f t="shared" ref="G140:L140" si="31">G149</f>
        <v>#REF!</v>
      </c>
      <c r="H140" s="186" t="e">
        <f t="shared" si="31"/>
        <v>#REF!</v>
      </c>
      <c r="I140" s="186" t="e">
        <f t="shared" si="31"/>
        <v>#REF!</v>
      </c>
      <c r="J140" s="186" t="e">
        <f t="shared" si="31"/>
        <v>#REF!</v>
      </c>
      <c r="K140" s="186" t="e">
        <f t="shared" si="31"/>
        <v>#REF!</v>
      </c>
      <c r="L140" s="186" t="e">
        <f t="shared" si="31"/>
        <v>#REF!</v>
      </c>
      <c r="M140" s="463"/>
      <c r="N140" s="193"/>
      <c r="O140" s="193" t="e">
        <f t="shared" si="23"/>
        <v>#REF!</v>
      </c>
    </row>
    <row r="141" spans="1:15" ht="18.75">
      <c r="A141" s="1839" t="e">
        <f>VLOOKUP(#REF!,#REF!,2,FALSE)</f>
        <v>#REF!</v>
      </c>
      <c r="B141" s="1646"/>
      <c r="C141" s="1646"/>
      <c r="D141" s="192"/>
      <c r="E141" s="192"/>
      <c r="F141" s="192"/>
      <c r="G141" s="192"/>
      <c r="H141" s="192"/>
      <c r="I141" s="192"/>
      <c r="J141" s="192"/>
      <c r="K141" s="192"/>
      <c r="L141" s="192"/>
      <c r="M141" s="460"/>
      <c r="N141" s="193"/>
      <c r="O141" s="193" t="e">
        <f t="shared" si="23"/>
        <v>#REF!</v>
      </c>
    </row>
    <row r="142" spans="1:15" ht="18.75">
      <c r="A142" s="116"/>
      <c r="B142" s="117" t="s">
        <v>280</v>
      </c>
      <c r="C142" s="65" t="s">
        <v>281</v>
      </c>
      <c r="D142" s="29" t="e">
        <f>VLOOKUP(#REF!,#REF!,2,FALSE)</f>
        <v>#REF!</v>
      </c>
      <c r="E142" s="30" t="e">
        <f>#REF!</f>
        <v>#REF!</v>
      </c>
      <c r="F142" s="74" t="e">
        <f>VLOOKUP(#REF!,#REF!,2,FALSE)</f>
        <v>#REF!</v>
      </c>
      <c r="G142" s="30" t="e">
        <f>#REF!</f>
        <v>#REF!</v>
      </c>
      <c r="H142" s="30" t="e">
        <f>#REF!</f>
        <v>#REF!</v>
      </c>
      <c r="I142" s="30" t="e">
        <f>#REF!</f>
        <v>#REF!</v>
      </c>
      <c r="J142" s="30" t="e">
        <f>#REF!</f>
        <v>#REF!</v>
      </c>
      <c r="K142" s="30" t="e">
        <f>#REF!</f>
        <v>#REF!</v>
      </c>
      <c r="L142" s="30" t="e">
        <f>#REF!</f>
        <v>#REF!</v>
      </c>
      <c r="M142" s="455" t="e">
        <f>VLOOKUP(#REF!,#REF!,2,FALSE)</f>
        <v>#REF!</v>
      </c>
      <c r="N142" s="231" t="e">
        <f>VLOOKUP(#REF!,#REF!,2,FALSE)</f>
        <v>#REF!</v>
      </c>
      <c r="O142" s="193" t="e">
        <f t="shared" si="23"/>
        <v>#REF!</v>
      </c>
    </row>
    <row r="143" spans="1:15">
      <c r="A143" s="253"/>
      <c r="B143" s="14"/>
      <c r="C143" s="14"/>
      <c r="D143" s="14"/>
      <c r="E143" s="14"/>
      <c r="F143" s="14"/>
      <c r="G143" s="14"/>
      <c r="H143" s="14"/>
      <c r="I143" s="14"/>
      <c r="J143" s="14"/>
      <c r="K143" s="14"/>
      <c r="L143" s="14"/>
      <c r="M143" s="455"/>
      <c r="N143" s="193"/>
      <c r="O143" s="193" t="e">
        <f t="shared" si="23"/>
        <v>#REF!</v>
      </c>
    </row>
    <row r="144" spans="1:15">
      <c r="A144" s="1839" t="e">
        <f>VLOOKUP(#REF!,#REF!,2,FALSE)</f>
        <v>#REF!</v>
      </c>
      <c r="B144" s="1646"/>
      <c r="C144" s="1646"/>
      <c r="D144" s="20"/>
      <c r="E144" s="15"/>
      <c r="F144" s="34"/>
      <c r="G144" s="21" t="e">
        <f t="shared" ref="G144:L144" si="32">SUM(G142:G143)</f>
        <v>#REF!</v>
      </c>
      <c r="H144" s="21" t="e">
        <f t="shared" si="32"/>
        <v>#REF!</v>
      </c>
      <c r="I144" s="21" t="e">
        <f t="shared" si="32"/>
        <v>#REF!</v>
      </c>
      <c r="J144" s="21" t="e">
        <f t="shared" si="32"/>
        <v>#REF!</v>
      </c>
      <c r="K144" s="21" t="e">
        <f t="shared" si="32"/>
        <v>#REF!</v>
      </c>
      <c r="L144" s="21" t="e">
        <f t="shared" si="32"/>
        <v>#REF!</v>
      </c>
      <c r="M144" s="455"/>
      <c r="N144" s="193"/>
      <c r="O144" s="193" t="e">
        <f t="shared" si="23"/>
        <v>#REF!</v>
      </c>
    </row>
    <row r="145" spans="1:15">
      <c r="A145" s="1839" t="e">
        <f>VLOOKUP(#REF!,#REF!,2,FALSE)</f>
        <v>#REF!</v>
      </c>
      <c r="B145" s="1646"/>
      <c r="C145" s="1646"/>
      <c r="D145" s="20"/>
      <c r="E145" s="15"/>
      <c r="F145" s="34"/>
      <c r="G145" s="21"/>
      <c r="H145" s="15"/>
      <c r="I145" s="15"/>
      <c r="J145" s="15"/>
      <c r="K145" s="15"/>
      <c r="L145" s="15"/>
      <c r="M145" s="455"/>
      <c r="N145" s="193"/>
      <c r="O145" s="193" t="e">
        <f t="shared" si="23"/>
        <v>#REF!</v>
      </c>
    </row>
    <row r="146" spans="1:15" ht="18.75">
      <c r="A146" s="249"/>
      <c r="B146" s="33"/>
      <c r="C146" s="19"/>
      <c r="D146" s="29" t="e">
        <f>VLOOKUP(#REF!,#REF!,2,FALSE)</f>
        <v>#REF!</v>
      </c>
      <c r="E146" s="30" t="e">
        <f>#REF!</f>
        <v>#REF!</v>
      </c>
      <c r="F146" s="74" t="e">
        <f>VLOOKUP(#REF!,#REF!,2,FALSE)</f>
        <v>#REF!</v>
      </c>
      <c r="G146" s="30" t="e">
        <f>#REF!</f>
        <v>#REF!</v>
      </c>
      <c r="H146" s="30" t="e">
        <f>#REF!</f>
        <v>#REF!</v>
      </c>
      <c r="I146" s="30" t="e">
        <f>#REF!</f>
        <v>#REF!</v>
      </c>
      <c r="J146" s="30" t="e">
        <f>#REF!</f>
        <v>#REF!</v>
      </c>
      <c r="K146" s="30" t="e">
        <f>#REF!</f>
        <v>#REF!</v>
      </c>
      <c r="L146" s="30" t="e">
        <f>#REF!</f>
        <v>#REF!</v>
      </c>
      <c r="M146" s="455" t="e">
        <f>VLOOKUP(#REF!,#REF!,2,FALSE)</f>
        <v>#REF!</v>
      </c>
      <c r="N146" s="231" t="e">
        <f>VLOOKUP(#REF!,#REF!,2,FALSE)</f>
        <v>#REF!</v>
      </c>
      <c r="O146" s="193" t="e">
        <f t="shared" si="23"/>
        <v>#REF!</v>
      </c>
    </row>
    <row r="147" spans="1:15">
      <c r="A147" s="304"/>
      <c r="B147" s="160"/>
      <c r="C147" s="161"/>
      <c r="D147" s="29"/>
      <c r="E147" s="30"/>
      <c r="F147" s="74"/>
      <c r="G147" s="37"/>
      <c r="H147" s="30"/>
      <c r="I147" s="30"/>
      <c r="J147" s="30"/>
      <c r="K147" s="30"/>
      <c r="L147" s="30"/>
      <c r="M147" s="455"/>
      <c r="N147" s="193"/>
      <c r="O147" s="193" t="e">
        <f t="shared" si="23"/>
        <v>#REF!</v>
      </c>
    </row>
    <row r="148" spans="1:15">
      <c r="A148" s="1839" t="e">
        <f>VLOOKUP(#REF!,#REF!,2,FALSE)</f>
        <v>#REF!</v>
      </c>
      <c r="B148" s="1646"/>
      <c r="C148" s="1646"/>
      <c r="D148" s="35"/>
      <c r="E148" s="30"/>
      <c r="F148" s="36"/>
      <c r="G148" s="37" t="e">
        <f t="shared" ref="G148:L148" si="33">SUM(G146:G147)</f>
        <v>#REF!</v>
      </c>
      <c r="H148" s="37" t="e">
        <f t="shared" si="33"/>
        <v>#REF!</v>
      </c>
      <c r="I148" s="37" t="e">
        <f t="shared" si="33"/>
        <v>#REF!</v>
      </c>
      <c r="J148" s="37" t="e">
        <f t="shared" si="33"/>
        <v>#REF!</v>
      </c>
      <c r="K148" s="37" t="e">
        <f t="shared" si="33"/>
        <v>#REF!</v>
      </c>
      <c r="L148" s="37" t="e">
        <f t="shared" si="33"/>
        <v>#REF!</v>
      </c>
      <c r="M148" s="455"/>
      <c r="N148" s="193"/>
      <c r="O148" s="193" t="e">
        <f t="shared" si="23"/>
        <v>#REF!</v>
      </c>
    </row>
    <row r="149" spans="1:15" ht="18.75">
      <c r="A149" s="439"/>
      <c r="B149" s="480" t="e">
        <f>VLOOKUP(#REF!,#REF!,2,FALSE)</f>
        <v>#REF!</v>
      </c>
      <c r="C149" s="208" t="e">
        <f>A140</f>
        <v>#REF!</v>
      </c>
      <c r="D149" s="209"/>
      <c r="E149" s="210"/>
      <c r="F149" s="205"/>
      <c r="G149" s="152" t="e">
        <f t="shared" ref="G149:L149" si="34">G148+G144</f>
        <v>#REF!</v>
      </c>
      <c r="H149" s="152" t="e">
        <f t="shared" si="34"/>
        <v>#REF!</v>
      </c>
      <c r="I149" s="152" t="e">
        <f t="shared" si="34"/>
        <v>#REF!</v>
      </c>
      <c r="J149" s="152" t="e">
        <f t="shared" si="34"/>
        <v>#REF!</v>
      </c>
      <c r="K149" s="152" t="e">
        <f t="shared" si="34"/>
        <v>#REF!</v>
      </c>
      <c r="L149" s="152" t="e">
        <f t="shared" si="34"/>
        <v>#REF!</v>
      </c>
      <c r="M149" s="461"/>
      <c r="N149" s="206"/>
      <c r="O149" s="193" t="e">
        <f t="shared" si="23"/>
        <v>#REF!</v>
      </c>
    </row>
    <row r="150" spans="1:15" ht="18.75">
      <c r="A150" s="1864"/>
      <c r="B150" s="1658"/>
      <c r="C150" s="1658"/>
      <c r="D150" s="147"/>
      <c r="E150" s="225"/>
      <c r="F150" s="184"/>
      <c r="G150" s="149"/>
      <c r="H150" s="149"/>
      <c r="I150" s="149"/>
      <c r="J150" s="149"/>
      <c r="K150" s="149"/>
      <c r="L150" s="149"/>
      <c r="M150" s="462"/>
      <c r="N150" s="193"/>
      <c r="O150" s="193" t="e">
        <f t="shared" si="23"/>
        <v>#REF!</v>
      </c>
    </row>
    <row r="151" spans="1:15" ht="18.75">
      <c r="A151" s="1787" t="e">
        <f>VLOOKUP(#REF!,#REF!,2,FALSE)</f>
        <v>#REF!</v>
      </c>
      <c r="B151" s="1644"/>
      <c r="C151" s="1645"/>
      <c r="D151" s="185"/>
      <c r="E151" s="185"/>
      <c r="F151" s="185"/>
      <c r="G151" s="186" t="e">
        <f t="shared" ref="G151:L151" si="35">G160</f>
        <v>#REF!</v>
      </c>
      <c r="H151" s="186" t="e">
        <f t="shared" si="35"/>
        <v>#REF!</v>
      </c>
      <c r="I151" s="186" t="e">
        <f t="shared" si="35"/>
        <v>#REF!</v>
      </c>
      <c r="J151" s="186" t="e">
        <f t="shared" si="35"/>
        <v>#REF!</v>
      </c>
      <c r="K151" s="186" t="e">
        <f t="shared" si="35"/>
        <v>#REF!</v>
      </c>
      <c r="L151" s="186" t="e">
        <f t="shared" si="35"/>
        <v>#REF!</v>
      </c>
      <c r="M151" s="463"/>
      <c r="N151" s="193"/>
      <c r="O151" s="193" t="e">
        <f t="shared" si="23"/>
        <v>#REF!</v>
      </c>
    </row>
    <row r="152" spans="1:15" ht="18.75">
      <c r="A152" s="1839" t="e">
        <f>VLOOKUP(#REF!,#REF!,2,FALSE)</f>
        <v>#REF!</v>
      </c>
      <c r="B152" s="1646"/>
      <c r="C152" s="1646"/>
      <c r="D152" s="192"/>
      <c r="E152" s="192"/>
      <c r="F152" s="192"/>
      <c r="G152" s="192"/>
      <c r="H152" s="192"/>
      <c r="I152" s="192"/>
      <c r="J152" s="192"/>
      <c r="K152" s="192"/>
      <c r="L152" s="192"/>
      <c r="M152" s="460"/>
      <c r="N152" s="193"/>
      <c r="O152" s="193" t="e">
        <f t="shared" si="23"/>
        <v>#REF!</v>
      </c>
    </row>
    <row r="153" spans="1:15" ht="18.75">
      <c r="A153" s="116"/>
      <c r="B153" s="117" t="s">
        <v>280</v>
      </c>
      <c r="C153" s="65" t="s">
        <v>281</v>
      </c>
      <c r="D153" s="29" t="e">
        <f>VLOOKUP(#REF!,#REF!,2,FALSE)</f>
        <v>#REF!</v>
      </c>
      <c r="E153" s="30" t="e">
        <f>#REF!</f>
        <v>#REF!</v>
      </c>
      <c r="F153" s="74" t="e">
        <f>VLOOKUP(#REF!,#REF!,2,FALSE)</f>
        <v>#REF!</v>
      </c>
      <c r="G153" s="30" t="e">
        <f>#REF!</f>
        <v>#REF!</v>
      </c>
      <c r="H153" s="30" t="e">
        <f>#REF!</f>
        <v>#REF!</v>
      </c>
      <c r="I153" s="30" t="e">
        <f>#REF!</f>
        <v>#REF!</v>
      </c>
      <c r="J153" s="30" t="e">
        <f>#REF!</f>
        <v>#REF!</v>
      </c>
      <c r="K153" s="30" t="e">
        <f>#REF!</f>
        <v>#REF!</v>
      </c>
      <c r="L153" s="30" t="e">
        <f>#REF!</f>
        <v>#REF!</v>
      </c>
      <c r="M153" s="455" t="e">
        <f>VLOOKUP(#REF!,#REF!,2,FALSE)</f>
        <v>#REF!</v>
      </c>
      <c r="N153" s="231" t="e">
        <f>VLOOKUP(#REF!,#REF!,2,FALSE)</f>
        <v>#REF!</v>
      </c>
      <c r="O153" s="193" t="e">
        <f t="shared" si="23"/>
        <v>#REF!</v>
      </c>
    </row>
    <row r="154" spans="1:15">
      <c r="A154" s="253"/>
      <c r="B154" s="14"/>
      <c r="C154" s="14"/>
      <c r="D154" s="14"/>
      <c r="E154" s="14"/>
      <c r="F154" s="14"/>
      <c r="G154" s="14"/>
      <c r="H154" s="14"/>
      <c r="I154" s="14"/>
      <c r="J154" s="14"/>
      <c r="K154" s="14"/>
      <c r="L154" s="14"/>
      <c r="M154" s="455"/>
      <c r="N154" s="193"/>
      <c r="O154" s="193" t="e">
        <f t="shared" si="23"/>
        <v>#REF!</v>
      </c>
    </row>
    <row r="155" spans="1:15">
      <c r="A155" s="1839" t="e">
        <f>VLOOKUP(#REF!,#REF!,2,FALSE)</f>
        <v>#REF!</v>
      </c>
      <c r="B155" s="1646"/>
      <c r="C155" s="1646"/>
      <c r="D155" s="20"/>
      <c r="E155" s="15"/>
      <c r="F155" s="34"/>
      <c r="G155" s="21" t="e">
        <f t="shared" ref="G155:L155" si="36">SUM(G153:G154)</f>
        <v>#REF!</v>
      </c>
      <c r="H155" s="21" t="e">
        <f t="shared" si="36"/>
        <v>#REF!</v>
      </c>
      <c r="I155" s="21" t="e">
        <f t="shared" si="36"/>
        <v>#REF!</v>
      </c>
      <c r="J155" s="21" t="e">
        <f t="shared" si="36"/>
        <v>#REF!</v>
      </c>
      <c r="K155" s="21" t="e">
        <f t="shared" si="36"/>
        <v>#REF!</v>
      </c>
      <c r="L155" s="21" t="e">
        <f t="shared" si="36"/>
        <v>#REF!</v>
      </c>
      <c r="M155" s="455"/>
      <c r="N155" s="193"/>
      <c r="O155" s="193" t="e">
        <f t="shared" si="23"/>
        <v>#REF!</v>
      </c>
    </row>
    <row r="156" spans="1:15">
      <c r="A156" s="1839" t="e">
        <f>VLOOKUP(#REF!,#REF!,2,FALSE)</f>
        <v>#REF!</v>
      </c>
      <c r="B156" s="1646"/>
      <c r="C156" s="1646"/>
      <c r="D156" s="20"/>
      <c r="E156" s="15"/>
      <c r="F156" s="34"/>
      <c r="G156" s="21"/>
      <c r="H156" s="15"/>
      <c r="I156" s="15"/>
      <c r="J156" s="15"/>
      <c r="K156" s="15"/>
      <c r="L156" s="15"/>
      <c r="M156" s="455"/>
      <c r="N156" s="193"/>
      <c r="O156" s="193" t="e">
        <f t="shared" si="23"/>
        <v>#REF!</v>
      </c>
    </row>
    <row r="157" spans="1:15" ht="18.75">
      <c r="A157" s="249"/>
      <c r="B157" s="33"/>
      <c r="C157" s="19"/>
      <c r="D157" s="29" t="e">
        <f>VLOOKUP(#REF!,#REF!,2,FALSE)</f>
        <v>#REF!</v>
      </c>
      <c r="E157" s="30" t="e">
        <f>#REF!</f>
        <v>#REF!</v>
      </c>
      <c r="F157" s="74" t="e">
        <f>VLOOKUP(#REF!,#REF!,2,FALSE)</f>
        <v>#REF!</v>
      </c>
      <c r="G157" s="30" t="e">
        <f>#REF!</f>
        <v>#REF!</v>
      </c>
      <c r="H157" s="30" t="e">
        <f>#REF!</f>
        <v>#REF!</v>
      </c>
      <c r="I157" s="30" t="e">
        <f>#REF!</f>
        <v>#REF!</v>
      </c>
      <c r="J157" s="30" t="e">
        <f>#REF!</f>
        <v>#REF!</v>
      </c>
      <c r="K157" s="30" t="e">
        <f>#REF!</f>
        <v>#REF!</v>
      </c>
      <c r="L157" s="30" t="e">
        <f>#REF!</f>
        <v>#REF!</v>
      </c>
      <c r="M157" s="455" t="e">
        <f>VLOOKUP(#REF!,#REF!,2,FALSE)</f>
        <v>#REF!</v>
      </c>
      <c r="N157" s="231" t="e">
        <f>VLOOKUP(#REF!,#REF!,2,FALSE)</f>
        <v>#REF!</v>
      </c>
      <c r="O157" s="193" t="e">
        <f t="shared" si="23"/>
        <v>#REF!</v>
      </c>
    </row>
    <row r="158" spans="1:15">
      <c r="A158" s="304"/>
      <c r="B158" s="160"/>
      <c r="C158" s="161"/>
      <c r="D158" s="29"/>
      <c r="E158" s="30"/>
      <c r="F158" s="74"/>
      <c r="G158" s="37"/>
      <c r="H158" s="30"/>
      <c r="I158" s="30"/>
      <c r="J158" s="30"/>
      <c r="K158" s="30"/>
      <c r="L158" s="30"/>
      <c r="M158" s="455"/>
      <c r="N158" s="193"/>
      <c r="O158" s="193" t="e">
        <f t="shared" si="23"/>
        <v>#REF!</v>
      </c>
    </row>
    <row r="159" spans="1:15">
      <c r="A159" s="1839" t="e">
        <f>VLOOKUP(#REF!,#REF!,2,FALSE)</f>
        <v>#REF!</v>
      </c>
      <c r="B159" s="1646"/>
      <c r="C159" s="1646"/>
      <c r="D159" s="35"/>
      <c r="E159" s="30"/>
      <c r="F159" s="36"/>
      <c r="G159" s="37" t="e">
        <f t="shared" ref="G159:L159" si="37">SUM(G157:G158)</f>
        <v>#REF!</v>
      </c>
      <c r="H159" s="37" t="e">
        <f t="shared" si="37"/>
        <v>#REF!</v>
      </c>
      <c r="I159" s="37" t="e">
        <f t="shared" si="37"/>
        <v>#REF!</v>
      </c>
      <c r="J159" s="37" t="e">
        <f t="shared" si="37"/>
        <v>#REF!</v>
      </c>
      <c r="K159" s="37" t="e">
        <f t="shared" si="37"/>
        <v>#REF!</v>
      </c>
      <c r="L159" s="37" t="e">
        <f t="shared" si="37"/>
        <v>#REF!</v>
      </c>
      <c r="M159" s="455"/>
      <c r="N159" s="193"/>
      <c r="O159" s="193" t="e">
        <f t="shared" si="23"/>
        <v>#REF!</v>
      </c>
    </row>
    <row r="160" spans="1:15" ht="18.75">
      <c r="A160" s="439"/>
      <c r="B160" s="480" t="e">
        <f>VLOOKUP(#REF!,#REF!,2,FALSE)</f>
        <v>#REF!</v>
      </c>
      <c r="C160" s="208" t="e">
        <f>A151</f>
        <v>#REF!</v>
      </c>
      <c r="D160" s="209"/>
      <c r="E160" s="210"/>
      <c r="F160" s="205"/>
      <c r="G160" s="152" t="e">
        <f t="shared" ref="G160:L160" si="38">G159+G155</f>
        <v>#REF!</v>
      </c>
      <c r="H160" s="152" t="e">
        <f t="shared" si="38"/>
        <v>#REF!</v>
      </c>
      <c r="I160" s="152" t="e">
        <f t="shared" si="38"/>
        <v>#REF!</v>
      </c>
      <c r="J160" s="152" t="e">
        <f t="shared" si="38"/>
        <v>#REF!</v>
      </c>
      <c r="K160" s="152" t="e">
        <f t="shared" si="38"/>
        <v>#REF!</v>
      </c>
      <c r="L160" s="152" t="e">
        <f t="shared" si="38"/>
        <v>#REF!</v>
      </c>
      <c r="M160" s="461"/>
      <c r="N160" s="206"/>
      <c r="O160" s="193" t="e">
        <f t="shared" si="23"/>
        <v>#REF!</v>
      </c>
    </row>
    <row r="161" spans="1:15" ht="18.75">
      <c r="A161" s="1864"/>
      <c r="B161" s="1658"/>
      <c r="C161" s="1658"/>
      <c r="D161" s="147"/>
      <c r="E161" s="225"/>
      <c r="F161" s="184"/>
      <c r="G161" s="149"/>
      <c r="H161" s="149"/>
      <c r="I161" s="149"/>
      <c r="J161" s="149"/>
      <c r="K161" s="149"/>
      <c r="L161" s="149"/>
      <c r="M161" s="462"/>
      <c r="N161" s="193"/>
      <c r="O161" s="193" t="e">
        <f t="shared" si="23"/>
        <v>#REF!</v>
      </c>
    </row>
    <row r="162" spans="1:15" ht="18.75">
      <c r="A162" s="1787" t="e">
        <f>VLOOKUP(#REF!,#REF!,2,FALSE)</f>
        <v>#REF!</v>
      </c>
      <c r="B162" s="1644"/>
      <c r="C162" s="1645"/>
      <c r="D162" s="185"/>
      <c r="E162" s="185"/>
      <c r="F162" s="185"/>
      <c r="G162" s="186" t="e">
        <f t="shared" ref="G162:L162" si="39">G171</f>
        <v>#REF!</v>
      </c>
      <c r="H162" s="186" t="e">
        <f t="shared" si="39"/>
        <v>#REF!</v>
      </c>
      <c r="I162" s="186" t="e">
        <f t="shared" si="39"/>
        <v>#REF!</v>
      </c>
      <c r="J162" s="186" t="e">
        <f t="shared" si="39"/>
        <v>#REF!</v>
      </c>
      <c r="K162" s="186" t="e">
        <f t="shared" si="39"/>
        <v>#REF!</v>
      </c>
      <c r="L162" s="186" t="e">
        <f t="shared" si="39"/>
        <v>#REF!</v>
      </c>
      <c r="M162" s="463"/>
      <c r="N162" s="193"/>
      <c r="O162" s="193" t="e">
        <f t="shared" si="23"/>
        <v>#REF!</v>
      </c>
    </row>
    <row r="163" spans="1:15" ht="18.75">
      <c r="A163" s="1839" t="e">
        <f>VLOOKUP(#REF!,#REF!,2,FALSE)</f>
        <v>#REF!</v>
      </c>
      <c r="B163" s="1646"/>
      <c r="C163" s="1646"/>
      <c r="D163" s="192"/>
      <c r="E163" s="192"/>
      <c r="F163" s="192"/>
      <c r="G163" s="192"/>
      <c r="H163" s="192"/>
      <c r="I163" s="192"/>
      <c r="J163" s="192"/>
      <c r="K163" s="192"/>
      <c r="L163" s="192"/>
      <c r="M163" s="460"/>
      <c r="N163" s="193"/>
      <c r="O163" s="193" t="e">
        <f t="shared" si="23"/>
        <v>#REF!</v>
      </c>
    </row>
    <row r="164" spans="1:15" ht="18.75">
      <c r="A164" s="116"/>
      <c r="B164" s="117" t="s">
        <v>280</v>
      </c>
      <c r="C164" s="65" t="s">
        <v>281</v>
      </c>
      <c r="D164" s="29" t="e">
        <f>VLOOKUP(#REF!,#REF!,2,FALSE)</f>
        <v>#REF!</v>
      </c>
      <c r="E164" s="30" t="e">
        <f>#REF!</f>
        <v>#REF!</v>
      </c>
      <c r="F164" s="74" t="e">
        <f>VLOOKUP(#REF!,#REF!,2,FALSE)</f>
        <v>#REF!</v>
      </c>
      <c r="G164" s="30" t="e">
        <f>#REF!</f>
        <v>#REF!</v>
      </c>
      <c r="H164" s="30" t="e">
        <f>#REF!</f>
        <v>#REF!</v>
      </c>
      <c r="I164" s="30" t="e">
        <f>#REF!</f>
        <v>#REF!</v>
      </c>
      <c r="J164" s="30" t="e">
        <f>#REF!</f>
        <v>#REF!</v>
      </c>
      <c r="K164" s="30" t="e">
        <f>#REF!</f>
        <v>#REF!</v>
      </c>
      <c r="L164" s="30" t="e">
        <f>#REF!</f>
        <v>#REF!</v>
      </c>
      <c r="M164" s="455" t="e">
        <f>VLOOKUP(#REF!,#REF!,2,FALSE)</f>
        <v>#REF!</v>
      </c>
      <c r="N164" s="231" t="e">
        <f>VLOOKUP(#REF!,#REF!,2,FALSE)</f>
        <v>#REF!</v>
      </c>
      <c r="O164" s="193" t="e">
        <f t="shared" si="23"/>
        <v>#REF!</v>
      </c>
    </row>
    <row r="165" spans="1:15">
      <c r="A165" s="253"/>
      <c r="B165" s="14"/>
      <c r="C165" s="14"/>
      <c r="D165" s="14"/>
      <c r="E165" s="14"/>
      <c r="F165" s="14"/>
      <c r="G165" s="14"/>
      <c r="H165" s="14"/>
      <c r="I165" s="14"/>
      <c r="J165" s="14"/>
      <c r="K165" s="14"/>
      <c r="L165" s="14"/>
      <c r="M165" s="455"/>
      <c r="N165" s="193"/>
      <c r="O165" s="193" t="e">
        <f t="shared" si="23"/>
        <v>#REF!</v>
      </c>
    </row>
    <row r="166" spans="1:15">
      <c r="A166" s="1839" t="e">
        <f>VLOOKUP(#REF!,#REF!,2,FALSE)</f>
        <v>#REF!</v>
      </c>
      <c r="B166" s="1646"/>
      <c r="C166" s="1646"/>
      <c r="D166" s="20"/>
      <c r="E166" s="15"/>
      <c r="F166" s="34"/>
      <c r="G166" s="21" t="e">
        <f t="shared" ref="G166:L166" si="40">SUM(G164:G165)</f>
        <v>#REF!</v>
      </c>
      <c r="H166" s="21" t="e">
        <f t="shared" si="40"/>
        <v>#REF!</v>
      </c>
      <c r="I166" s="21" t="e">
        <f t="shared" si="40"/>
        <v>#REF!</v>
      </c>
      <c r="J166" s="21" t="e">
        <f t="shared" si="40"/>
        <v>#REF!</v>
      </c>
      <c r="K166" s="21" t="e">
        <f t="shared" si="40"/>
        <v>#REF!</v>
      </c>
      <c r="L166" s="21" t="e">
        <f t="shared" si="40"/>
        <v>#REF!</v>
      </c>
      <c r="M166" s="455"/>
      <c r="N166" s="193"/>
      <c r="O166" s="193" t="e">
        <f t="shared" si="23"/>
        <v>#REF!</v>
      </c>
    </row>
    <row r="167" spans="1:15">
      <c r="A167" s="1839" t="e">
        <f>VLOOKUP(#REF!,#REF!,2,FALSE)</f>
        <v>#REF!</v>
      </c>
      <c r="B167" s="1646"/>
      <c r="C167" s="1646"/>
      <c r="D167" s="20"/>
      <c r="E167" s="15"/>
      <c r="F167" s="34"/>
      <c r="G167" s="21"/>
      <c r="H167" s="15"/>
      <c r="I167" s="15"/>
      <c r="J167" s="15"/>
      <c r="K167" s="15"/>
      <c r="L167" s="15"/>
      <c r="M167" s="455"/>
      <c r="N167" s="193"/>
      <c r="O167" s="193" t="e">
        <f t="shared" si="23"/>
        <v>#REF!</v>
      </c>
    </row>
    <row r="168" spans="1:15" ht="18.75">
      <c r="A168" s="249"/>
      <c r="B168" s="33"/>
      <c r="C168" s="19"/>
      <c r="D168" s="29" t="e">
        <f>VLOOKUP(#REF!,#REF!,2,FALSE)</f>
        <v>#REF!</v>
      </c>
      <c r="E168" s="30" t="e">
        <f>#REF!</f>
        <v>#REF!</v>
      </c>
      <c r="F168" s="74" t="e">
        <f>VLOOKUP(#REF!,#REF!,2,FALSE)</f>
        <v>#REF!</v>
      </c>
      <c r="G168" s="30" t="e">
        <f>#REF!</f>
        <v>#REF!</v>
      </c>
      <c r="H168" s="30" t="e">
        <f>#REF!</f>
        <v>#REF!</v>
      </c>
      <c r="I168" s="30" t="e">
        <f>#REF!</f>
        <v>#REF!</v>
      </c>
      <c r="J168" s="30" t="e">
        <f>#REF!</f>
        <v>#REF!</v>
      </c>
      <c r="K168" s="30" t="e">
        <f>#REF!</f>
        <v>#REF!</v>
      </c>
      <c r="L168" s="30" t="e">
        <f>#REF!</f>
        <v>#REF!</v>
      </c>
      <c r="M168" s="455" t="e">
        <f>VLOOKUP(#REF!,#REF!,2,FALSE)</f>
        <v>#REF!</v>
      </c>
      <c r="N168" s="231" t="e">
        <f>VLOOKUP(#REF!,#REF!,2,FALSE)</f>
        <v>#REF!</v>
      </c>
      <c r="O168" s="193" t="e">
        <f t="shared" si="23"/>
        <v>#REF!</v>
      </c>
    </row>
    <row r="169" spans="1:15">
      <c r="A169" s="304"/>
      <c r="B169" s="160"/>
      <c r="C169" s="161"/>
      <c r="D169" s="29"/>
      <c r="E169" s="30"/>
      <c r="F169" s="74"/>
      <c r="G169" s="37"/>
      <c r="H169" s="30"/>
      <c r="I169" s="30"/>
      <c r="J169" s="30"/>
      <c r="K169" s="30"/>
      <c r="L169" s="30"/>
      <c r="M169" s="455"/>
      <c r="N169" s="193"/>
      <c r="O169" s="193" t="e">
        <f t="shared" si="23"/>
        <v>#REF!</v>
      </c>
    </row>
    <row r="170" spans="1:15">
      <c r="A170" s="1839" t="e">
        <f>VLOOKUP(#REF!,#REF!,2,FALSE)</f>
        <v>#REF!</v>
      </c>
      <c r="B170" s="1646"/>
      <c r="C170" s="1646"/>
      <c r="D170" s="35"/>
      <c r="E170" s="30"/>
      <c r="F170" s="36"/>
      <c r="G170" s="37" t="e">
        <f t="shared" ref="G170:L170" si="41">SUM(G168:G169)</f>
        <v>#REF!</v>
      </c>
      <c r="H170" s="37" t="e">
        <f t="shared" si="41"/>
        <v>#REF!</v>
      </c>
      <c r="I170" s="37" t="e">
        <f t="shared" si="41"/>
        <v>#REF!</v>
      </c>
      <c r="J170" s="37" t="e">
        <f t="shared" si="41"/>
        <v>#REF!</v>
      </c>
      <c r="K170" s="37" t="e">
        <f t="shared" si="41"/>
        <v>#REF!</v>
      </c>
      <c r="L170" s="37" t="e">
        <f t="shared" si="41"/>
        <v>#REF!</v>
      </c>
      <c r="M170" s="455"/>
      <c r="N170" s="193"/>
      <c r="O170" s="193" t="e">
        <f t="shared" si="23"/>
        <v>#REF!</v>
      </c>
    </row>
    <row r="171" spans="1:15" ht="18.75">
      <c r="A171" s="439"/>
      <c r="B171" s="480" t="e">
        <f>VLOOKUP(#REF!,#REF!,2,FALSE)</f>
        <v>#REF!</v>
      </c>
      <c r="C171" s="208" t="e">
        <f>A162</f>
        <v>#REF!</v>
      </c>
      <c r="D171" s="209"/>
      <c r="E171" s="210"/>
      <c r="F171" s="205"/>
      <c r="G171" s="152" t="e">
        <f t="shared" ref="G171:L171" si="42">G170+G166</f>
        <v>#REF!</v>
      </c>
      <c r="H171" s="152" t="e">
        <f t="shared" si="42"/>
        <v>#REF!</v>
      </c>
      <c r="I171" s="152" t="e">
        <f t="shared" si="42"/>
        <v>#REF!</v>
      </c>
      <c r="J171" s="152" t="e">
        <f t="shared" si="42"/>
        <v>#REF!</v>
      </c>
      <c r="K171" s="152" t="e">
        <f t="shared" si="42"/>
        <v>#REF!</v>
      </c>
      <c r="L171" s="152" t="e">
        <f t="shared" si="42"/>
        <v>#REF!</v>
      </c>
      <c r="M171" s="461"/>
      <c r="N171" s="206"/>
      <c r="O171" s="193" t="e">
        <f t="shared" si="23"/>
        <v>#REF!</v>
      </c>
    </row>
    <row r="172" spans="1:15" ht="18.75">
      <c r="A172" s="1864"/>
      <c r="B172" s="1658"/>
      <c r="C172" s="1658"/>
      <c r="D172" s="147"/>
      <c r="E172" s="225"/>
      <c r="F172" s="184"/>
      <c r="G172" s="149"/>
      <c r="H172" s="149"/>
      <c r="I172" s="149"/>
      <c r="J172" s="149"/>
      <c r="K172" s="149"/>
      <c r="L172" s="149"/>
      <c r="M172" s="462"/>
      <c r="N172" s="193"/>
      <c r="O172" s="193" t="e">
        <f t="shared" si="23"/>
        <v>#REF!</v>
      </c>
    </row>
    <row r="173" spans="1:15" ht="18.75">
      <c r="A173" s="1787" t="e">
        <f>VLOOKUP(#REF!,#REF!,2,FALSE)</f>
        <v>#REF!</v>
      </c>
      <c r="B173" s="1644"/>
      <c r="C173" s="1645"/>
      <c r="D173" s="185"/>
      <c r="E173" s="185"/>
      <c r="F173" s="185"/>
      <c r="G173" s="186" t="e">
        <f t="shared" ref="G173:L173" si="43">G182</f>
        <v>#REF!</v>
      </c>
      <c r="H173" s="186" t="e">
        <f t="shared" si="43"/>
        <v>#REF!</v>
      </c>
      <c r="I173" s="186" t="e">
        <f t="shared" si="43"/>
        <v>#REF!</v>
      </c>
      <c r="J173" s="186" t="e">
        <f t="shared" si="43"/>
        <v>#REF!</v>
      </c>
      <c r="K173" s="186" t="e">
        <f t="shared" si="43"/>
        <v>#REF!</v>
      </c>
      <c r="L173" s="186" t="e">
        <f t="shared" si="43"/>
        <v>#REF!</v>
      </c>
      <c r="M173" s="463"/>
      <c r="N173" s="193"/>
      <c r="O173" s="193" t="e">
        <f t="shared" si="23"/>
        <v>#REF!</v>
      </c>
    </row>
    <row r="174" spans="1:15" ht="18.75">
      <c r="A174" s="1839" t="e">
        <f>VLOOKUP(#REF!,#REF!,2,FALSE)</f>
        <v>#REF!</v>
      </c>
      <c r="B174" s="1646"/>
      <c r="C174" s="1646"/>
      <c r="D174" s="192"/>
      <c r="E174" s="192"/>
      <c r="F174" s="192"/>
      <c r="G174" s="192"/>
      <c r="H174" s="192"/>
      <c r="I174" s="192"/>
      <c r="J174" s="192"/>
      <c r="K174" s="192"/>
      <c r="L174" s="192"/>
      <c r="M174" s="460"/>
      <c r="N174" s="193"/>
      <c r="O174" s="193" t="e">
        <f t="shared" si="23"/>
        <v>#REF!</v>
      </c>
    </row>
    <row r="175" spans="1:15" ht="18.75">
      <c r="A175" s="116"/>
      <c r="B175" s="117" t="s">
        <v>280</v>
      </c>
      <c r="C175" s="65" t="s">
        <v>281</v>
      </c>
      <c r="D175" s="29" t="e">
        <f>VLOOKUP(#REF!,#REF!,2,FALSE)</f>
        <v>#REF!</v>
      </c>
      <c r="E175" s="30" t="e">
        <f>#REF!</f>
        <v>#REF!</v>
      </c>
      <c r="F175" s="74" t="e">
        <f>VLOOKUP(#REF!,#REF!,2,FALSE)</f>
        <v>#REF!</v>
      </c>
      <c r="G175" s="30" t="e">
        <f>#REF!</f>
        <v>#REF!</v>
      </c>
      <c r="H175" s="30" t="e">
        <f>#REF!</f>
        <v>#REF!</v>
      </c>
      <c r="I175" s="30" t="e">
        <f>#REF!</f>
        <v>#REF!</v>
      </c>
      <c r="J175" s="30" t="e">
        <f>#REF!</f>
        <v>#REF!</v>
      </c>
      <c r="K175" s="30" t="e">
        <f>#REF!</f>
        <v>#REF!</v>
      </c>
      <c r="L175" s="30" t="e">
        <f>#REF!</f>
        <v>#REF!</v>
      </c>
      <c r="M175" s="455" t="e">
        <f>VLOOKUP(#REF!,#REF!,2,FALSE)</f>
        <v>#REF!</v>
      </c>
      <c r="N175" s="231" t="e">
        <f>VLOOKUP(#REF!,#REF!,2,FALSE)</f>
        <v>#REF!</v>
      </c>
      <c r="O175" s="193" t="e">
        <f t="shared" si="23"/>
        <v>#REF!</v>
      </c>
    </row>
    <row r="176" spans="1:15">
      <c r="A176" s="253"/>
      <c r="B176" s="14"/>
      <c r="C176" s="14"/>
      <c r="D176" s="14"/>
      <c r="E176" s="14"/>
      <c r="F176" s="14"/>
      <c r="G176" s="14"/>
      <c r="H176" s="14"/>
      <c r="I176" s="14"/>
      <c r="J176" s="14"/>
      <c r="K176" s="14"/>
      <c r="L176" s="14"/>
      <c r="M176" s="455"/>
      <c r="N176" s="193"/>
      <c r="O176" s="193" t="e">
        <f t="shared" si="23"/>
        <v>#REF!</v>
      </c>
    </row>
    <row r="177" spans="1:15">
      <c r="A177" s="1839" t="e">
        <f>VLOOKUP(#REF!,#REF!,2,FALSE)</f>
        <v>#REF!</v>
      </c>
      <c r="B177" s="1646"/>
      <c r="C177" s="1646"/>
      <c r="D177" s="20"/>
      <c r="E177" s="15"/>
      <c r="F177" s="34"/>
      <c r="G177" s="21" t="e">
        <f t="shared" ref="G177:L177" si="44">SUM(G175:G176)</f>
        <v>#REF!</v>
      </c>
      <c r="H177" s="21" t="e">
        <f t="shared" si="44"/>
        <v>#REF!</v>
      </c>
      <c r="I177" s="21" t="e">
        <f t="shared" si="44"/>
        <v>#REF!</v>
      </c>
      <c r="J177" s="21" t="e">
        <f t="shared" si="44"/>
        <v>#REF!</v>
      </c>
      <c r="K177" s="21" t="e">
        <f t="shared" si="44"/>
        <v>#REF!</v>
      </c>
      <c r="L177" s="21" t="e">
        <f t="shared" si="44"/>
        <v>#REF!</v>
      </c>
      <c r="M177" s="455"/>
      <c r="N177" s="193"/>
      <c r="O177" s="193" t="e">
        <f t="shared" si="23"/>
        <v>#REF!</v>
      </c>
    </row>
    <row r="178" spans="1:15">
      <c r="A178" s="1839" t="e">
        <f>VLOOKUP(#REF!,#REF!,2,FALSE)</f>
        <v>#REF!</v>
      </c>
      <c r="B178" s="1646"/>
      <c r="C178" s="1646"/>
      <c r="D178" s="20"/>
      <c r="E178" s="15"/>
      <c r="F178" s="34"/>
      <c r="G178" s="21"/>
      <c r="H178" s="15"/>
      <c r="I178" s="15"/>
      <c r="J178" s="15"/>
      <c r="K178" s="15"/>
      <c r="L178" s="15"/>
      <c r="M178" s="455"/>
      <c r="N178" s="193"/>
      <c r="O178" s="193" t="e">
        <f t="shared" ref="O178:O216" si="45">IF(B178=$B$23,1,0)</f>
        <v>#REF!</v>
      </c>
    </row>
    <row r="179" spans="1:15" ht="18.75">
      <c r="A179" s="249"/>
      <c r="B179" s="33"/>
      <c r="C179" s="19"/>
      <c r="D179" s="29" t="e">
        <f>VLOOKUP(#REF!,#REF!,2,FALSE)</f>
        <v>#REF!</v>
      </c>
      <c r="E179" s="30" t="e">
        <f>#REF!</f>
        <v>#REF!</v>
      </c>
      <c r="F179" s="74" t="e">
        <f>VLOOKUP(#REF!,#REF!,2,FALSE)</f>
        <v>#REF!</v>
      </c>
      <c r="G179" s="30" t="e">
        <f>#REF!</f>
        <v>#REF!</v>
      </c>
      <c r="H179" s="30" t="e">
        <f>#REF!</f>
        <v>#REF!</v>
      </c>
      <c r="I179" s="30" t="e">
        <f>#REF!</f>
        <v>#REF!</v>
      </c>
      <c r="J179" s="30" t="e">
        <f>#REF!</f>
        <v>#REF!</v>
      </c>
      <c r="K179" s="30" t="e">
        <f>#REF!</f>
        <v>#REF!</v>
      </c>
      <c r="L179" s="30" t="e">
        <f>#REF!</f>
        <v>#REF!</v>
      </c>
      <c r="M179" s="455" t="e">
        <f>VLOOKUP(#REF!,#REF!,2,FALSE)</f>
        <v>#REF!</v>
      </c>
      <c r="N179" s="231" t="e">
        <f>VLOOKUP(#REF!,#REF!,2,FALSE)</f>
        <v>#REF!</v>
      </c>
      <c r="O179" s="193" t="e">
        <f t="shared" si="45"/>
        <v>#REF!</v>
      </c>
    </row>
    <row r="180" spans="1:15">
      <c r="A180" s="304"/>
      <c r="B180" s="160"/>
      <c r="C180" s="161"/>
      <c r="D180" s="29"/>
      <c r="E180" s="30"/>
      <c r="F180" s="74"/>
      <c r="G180" s="37"/>
      <c r="H180" s="30"/>
      <c r="I180" s="30"/>
      <c r="J180" s="30"/>
      <c r="K180" s="30"/>
      <c r="L180" s="30"/>
      <c r="M180" s="455"/>
      <c r="N180" s="193"/>
      <c r="O180" s="193" t="e">
        <f t="shared" si="45"/>
        <v>#REF!</v>
      </c>
    </row>
    <row r="181" spans="1:15">
      <c r="A181" s="1839" t="e">
        <f>VLOOKUP(#REF!,#REF!,2,FALSE)</f>
        <v>#REF!</v>
      </c>
      <c r="B181" s="1646"/>
      <c r="C181" s="1646"/>
      <c r="D181" s="35"/>
      <c r="E181" s="30"/>
      <c r="F181" s="36"/>
      <c r="G181" s="37" t="e">
        <f t="shared" ref="G181:L181" si="46">SUM(G179:G180)</f>
        <v>#REF!</v>
      </c>
      <c r="H181" s="37" t="e">
        <f t="shared" si="46"/>
        <v>#REF!</v>
      </c>
      <c r="I181" s="37" t="e">
        <f t="shared" si="46"/>
        <v>#REF!</v>
      </c>
      <c r="J181" s="37" t="e">
        <f t="shared" si="46"/>
        <v>#REF!</v>
      </c>
      <c r="K181" s="37" t="e">
        <f t="shared" si="46"/>
        <v>#REF!</v>
      </c>
      <c r="L181" s="37" t="e">
        <f t="shared" si="46"/>
        <v>#REF!</v>
      </c>
      <c r="M181" s="455"/>
      <c r="N181" s="193"/>
      <c r="O181" s="193" t="e">
        <f t="shared" si="45"/>
        <v>#REF!</v>
      </c>
    </row>
    <row r="182" spans="1:15" ht="18.75">
      <c r="A182" s="439"/>
      <c r="B182" s="480" t="e">
        <f>VLOOKUP(#REF!,#REF!,2,FALSE)</f>
        <v>#REF!</v>
      </c>
      <c r="C182" s="208" t="e">
        <f>A173</f>
        <v>#REF!</v>
      </c>
      <c r="D182" s="209"/>
      <c r="E182" s="210"/>
      <c r="F182" s="205"/>
      <c r="G182" s="152" t="e">
        <f t="shared" ref="G182:L182" si="47">G181+G177</f>
        <v>#REF!</v>
      </c>
      <c r="H182" s="152" t="e">
        <f t="shared" si="47"/>
        <v>#REF!</v>
      </c>
      <c r="I182" s="152" t="e">
        <f t="shared" si="47"/>
        <v>#REF!</v>
      </c>
      <c r="J182" s="152" t="e">
        <f t="shared" si="47"/>
        <v>#REF!</v>
      </c>
      <c r="K182" s="152" t="e">
        <f t="shared" si="47"/>
        <v>#REF!</v>
      </c>
      <c r="L182" s="152" t="e">
        <f t="shared" si="47"/>
        <v>#REF!</v>
      </c>
      <c r="M182" s="461"/>
      <c r="N182" s="206"/>
      <c r="O182" s="193" t="e">
        <f t="shared" si="45"/>
        <v>#REF!</v>
      </c>
    </row>
    <row r="183" spans="1:15" ht="18.75">
      <c r="A183" s="1864"/>
      <c r="B183" s="1658"/>
      <c r="C183" s="1658"/>
      <c r="D183" s="147"/>
      <c r="E183" s="225"/>
      <c r="F183" s="184"/>
      <c r="G183" s="149"/>
      <c r="H183" s="149"/>
      <c r="I183" s="149"/>
      <c r="J183" s="149"/>
      <c r="K183" s="149"/>
      <c r="L183" s="149"/>
      <c r="M183" s="462"/>
      <c r="N183" s="193"/>
      <c r="O183" s="193" t="e">
        <f t="shared" si="45"/>
        <v>#REF!</v>
      </c>
    </row>
    <row r="184" spans="1:15" ht="18.75">
      <c r="A184" s="1787" t="e">
        <f>VLOOKUP(#REF!,#REF!,2,FALSE)</f>
        <v>#REF!</v>
      </c>
      <c r="B184" s="1644"/>
      <c r="C184" s="1645"/>
      <c r="D184" s="185"/>
      <c r="E184" s="185"/>
      <c r="F184" s="185"/>
      <c r="G184" s="186" t="e">
        <f t="shared" ref="G184:L184" si="48">G193</f>
        <v>#REF!</v>
      </c>
      <c r="H184" s="186" t="e">
        <f t="shared" si="48"/>
        <v>#REF!</v>
      </c>
      <c r="I184" s="186" t="e">
        <f t="shared" si="48"/>
        <v>#REF!</v>
      </c>
      <c r="J184" s="186" t="e">
        <f t="shared" si="48"/>
        <v>#REF!</v>
      </c>
      <c r="K184" s="186" t="e">
        <f t="shared" si="48"/>
        <v>#REF!</v>
      </c>
      <c r="L184" s="186" t="e">
        <f t="shared" si="48"/>
        <v>#REF!</v>
      </c>
      <c r="M184" s="463"/>
      <c r="N184" s="193"/>
      <c r="O184" s="193" t="e">
        <f t="shared" si="45"/>
        <v>#REF!</v>
      </c>
    </row>
    <row r="185" spans="1:15" ht="18.75">
      <c r="A185" s="1839" t="e">
        <f>VLOOKUP(#REF!,#REF!,2,FALSE)</f>
        <v>#REF!</v>
      </c>
      <c r="B185" s="1646"/>
      <c r="C185" s="1646"/>
      <c r="D185" s="192"/>
      <c r="E185" s="192"/>
      <c r="F185" s="192"/>
      <c r="G185" s="192"/>
      <c r="H185" s="192"/>
      <c r="I185" s="192"/>
      <c r="J185" s="192"/>
      <c r="K185" s="192"/>
      <c r="L185" s="192"/>
      <c r="M185" s="460"/>
      <c r="N185" s="193"/>
      <c r="O185" s="193" t="e">
        <f t="shared" si="45"/>
        <v>#REF!</v>
      </c>
    </row>
    <row r="186" spans="1:15" ht="18.75">
      <c r="A186" s="116"/>
      <c r="B186" s="117" t="s">
        <v>280</v>
      </c>
      <c r="C186" s="65" t="s">
        <v>281</v>
      </c>
      <c r="D186" s="29" t="e">
        <f>VLOOKUP(#REF!,#REF!,2,FALSE)</f>
        <v>#REF!</v>
      </c>
      <c r="E186" s="30" t="e">
        <f>#REF!</f>
        <v>#REF!</v>
      </c>
      <c r="F186" s="74" t="e">
        <f>VLOOKUP(#REF!,#REF!,2,FALSE)</f>
        <v>#REF!</v>
      </c>
      <c r="G186" s="30" t="e">
        <f>#REF!</f>
        <v>#REF!</v>
      </c>
      <c r="H186" s="30" t="e">
        <f>#REF!</f>
        <v>#REF!</v>
      </c>
      <c r="I186" s="30" t="e">
        <f>#REF!</f>
        <v>#REF!</v>
      </c>
      <c r="J186" s="30" t="e">
        <f>#REF!</f>
        <v>#REF!</v>
      </c>
      <c r="K186" s="30" t="e">
        <f>#REF!</f>
        <v>#REF!</v>
      </c>
      <c r="L186" s="30" t="e">
        <f>#REF!</f>
        <v>#REF!</v>
      </c>
      <c r="M186" s="455" t="e">
        <f>VLOOKUP(#REF!,#REF!,2,FALSE)</f>
        <v>#REF!</v>
      </c>
      <c r="N186" s="231" t="e">
        <f>VLOOKUP(#REF!,#REF!,2,FALSE)</f>
        <v>#REF!</v>
      </c>
      <c r="O186" s="193" t="e">
        <f t="shared" si="45"/>
        <v>#REF!</v>
      </c>
    </row>
    <row r="187" spans="1:15">
      <c r="A187" s="253"/>
      <c r="B187" s="14"/>
      <c r="C187" s="14"/>
      <c r="D187" s="14"/>
      <c r="E187" s="14"/>
      <c r="F187" s="14"/>
      <c r="G187" s="14"/>
      <c r="H187" s="14"/>
      <c r="I187" s="14"/>
      <c r="J187" s="14"/>
      <c r="K187" s="14"/>
      <c r="L187" s="14"/>
      <c r="M187" s="455"/>
      <c r="N187" s="193"/>
      <c r="O187" s="193" t="e">
        <f t="shared" si="45"/>
        <v>#REF!</v>
      </c>
    </row>
    <row r="188" spans="1:15">
      <c r="A188" s="1839" t="e">
        <f>VLOOKUP(#REF!,#REF!,2,FALSE)</f>
        <v>#REF!</v>
      </c>
      <c r="B188" s="1646"/>
      <c r="C188" s="1646"/>
      <c r="D188" s="20"/>
      <c r="E188" s="15"/>
      <c r="F188" s="34"/>
      <c r="G188" s="21" t="e">
        <f t="shared" ref="G188:L188" si="49">SUM(G186:G187)</f>
        <v>#REF!</v>
      </c>
      <c r="H188" s="21" t="e">
        <f t="shared" si="49"/>
        <v>#REF!</v>
      </c>
      <c r="I188" s="21" t="e">
        <f t="shared" si="49"/>
        <v>#REF!</v>
      </c>
      <c r="J188" s="21" t="e">
        <f t="shared" si="49"/>
        <v>#REF!</v>
      </c>
      <c r="K188" s="21" t="e">
        <f t="shared" si="49"/>
        <v>#REF!</v>
      </c>
      <c r="L188" s="21" t="e">
        <f t="shared" si="49"/>
        <v>#REF!</v>
      </c>
      <c r="M188" s="455"/>
      <c r="N188" s="193"/>
      <c r="O188" s="193" t="e">
        <f t="shared" si="45"/>
        <v>#REF!</v>
      </c>
    </row>
    <row r="189" spans="1:15">
      <c r="A189" s="1839" t="e">
        <f>VLOOKUP(#REF!,#REF!,2,FALSE)</f>
        <v>#REF!</v>
      </c>
      <c r="B189" s="1646"/>
      <c r="C189" s="1646"/>
      <c r="D189" s="20"/>
      <c r="E189" s="15"/>
      <c r="F189" s="34"/>
      <c r="G189" s="21"/>
      <c r="H189" s="15"/>
      <c r="I189" s="15"/>
      <c r="J189" s="15"/>
      <c r="K189" s="15"/>
      <c r="L189" s="15"/>
      <c r="M189" s="455"/>
      <c r="N189" s="193"/>
      <c r="O189" s="193" t="e">
        <f t="shared" si="45"/>
        <v>#REF!</v>
      </c>
    </row>
    <row r="190" spans="1:15" ht="18.75">
      <c r="A190" s="249"/>
      <c r="B190" s="33"/>
      <c r="C190" s="19"/>
      <c r="D190" s="29" t="e">
        <f>VLOOKUP(#REF!,#REF!,2,FALSE)</f>
        <v>#REF!</v>
      </c>
      <c r="E190" s="30" t="e">
        <f>#REF!</f>
        <v>#REF!</v>
      </c>
      <c r="F190" s="74" t="e">
        <f>VLOOKUP(#REF!,#REF!,2,FALSE)</f>
        <v>#REF!</v>
      </c>
      <c r="G190" s="30" t="e">
        <f>#REF!</f>
        <v>#REF!</v>
      </c>
      <c r="H190" s="30" t="e">
        <f>#REF!</f>
        <v>#REF!</v>
      </c>
      <c r="I190" s="30" t="e">
        <f>#REF!</f>
        <v>#REF!</v>
      </c>
      <c r="J190" s="30" t="e">
        <f>#REF!</f>
        <v>#REF!</v>
      </c>
      <c r="K190" s="30" t="e">
        <f>#REF!</f>
        <v>#REF!</v>
      </c>
      <c r="L190" s="30" t="e">
        <f>#REF!</f>
        <v>#REF!</v>
      </c>
      <c r="M190" s="455" t="e">
        <f>VLOOKUP(#REF!,#REF!,2,FALSE)</f>
        <v>#REF!</v>
      </c>
      <c r="N190" s="231" t="e">
        <f>VLOOKUP(#REF!,#REF!,2,FALSE)</f>
        <v>#REF!</v>
      </c>
      <c r="O190" s="193" t="e">
        <f t="shared" si="45"/>
        <v>#REF!</v>
      </c>
    </row>
    <row r="191" spans="1:15">
      <c r="A191" s="304"/>
      <c r="B191" s="160"/>
      <c r="C191" s="161"/>
      <c r="D191" s="29"/>
      <c r="E191" s="30"/>
      <c r="F191" s="74"/>
      <c r="G191" s="37"/>
      <c r="H191" s="30"/>
      <c r="I191" s="30"/>
      <c r="J191" s="30"/>
      <c r="K191" s="30"/>
      <c r="L191" s="30"/>
      <c r="M191" s="455"/>
      <c r="N191" s="193"/>
      <c r="O191" s="193" t="e">
        <f t="shared" si="45"/>
        <v>#REF!</v>
      </c>
    </row>
    <row r="192" spans="1:15">
      <c r="A192" s="1839" t="e">
        <f>VLOOKUP(#REF!,#REF!,2,FALSE)</f>
        <v>#REF!</v>
      </c>
      <c r="B192" s="1646"/>
      <c r="C192" s="1646"/>
      <c r="D192" s="35"/>
      <c r="E192" s="30"/>
      <c r="F192" s="36"/>
      <c r="G192" s="37" t="e">
        <f t="shared" ref="G192:L192" si="50">SUM(G190:G191)</f>
        <v>#REF!</v>
      </c>
      <c r="H192" s="37" t="e">
        <f t="shared" si="50"/>
        <v>#REF!</v>
      </c>
      <c r="I192" s="37" t="e">
        <f t="shared" si="50"/>
        <v>#REF!</v>
      </c>
      <c r="J192" s="37" t="e">
        <f t="shared" si="50"/>
        <v>#REF!</v>
      </c>
      <c r="K192" s="37" t="e">
        <f t="shared" si="50"/>
        <v>#REF!</v>
      </c>
      <c r="L192" s="37" t="e">
        <f t="shared" si="50"/>
        <v>#REF!</v>
      </c>
      <c r="M192" s="455"/>
      <c r="N192" s="193"/>
      <c r="O192" s="193" t="e">
        <f t="shared" si="45"/>
        <v>#REF!</v>
      </c>
    </row>
    <row r="193" spans="1:15" ht="18.75">
      <c r="A193" s="439"/>
      <c r="B193" s="480" t="e">
        <f>VLOOKUP(#REF!,#REF!,2,FALSE)</f>
        <v>#REF!</v>
      </c>
      <c r="C193" s="208" t="e">
        <f>A184</f>
        <v>#REF!</v>
      </c>
      <c r="D193" s="209"/>
      <c r="E193" s="210"/>
      <c r="F193" s="205"/>
      <c r="G193" s="152" t="e">
        <f t="shared" ref="G193:L193" si="51">G192+G188</f>
        <v>#REF!</v>
      </c>
      <c r="H193" s="152" t="e">
        <f t="shared" si="51"/>
        <v>#REF!</v>
      </c>
      <c r="I193" s="152" t="e">
        <f t="shared" si="51"/>
        <v>#REF!</v>
      </c>
      <c r="J193" s="152" t="e">
        <f t="shared" si="51"/>
        <v>#REF!</v>
      </c>
      <c r="K193" s="152" t="e">
        <f t="shared" si="51"/>
        <v>#REF!</v>
      </c>
      <c r="L193" s="152" t="e">
        <f t="shared" si="51"/>
        <v>#REF!</v>
      </c>
      <c r="M193" s="461"/>
      <c r="N193" s="206"/>
      <c r="O193" s="193" t="e">
        <f t="shared" si="45"/>
        <v>#REF!</v>
      </c>
    </row>
    <row r="194" spans="1:15">
      <c r="A194" s="316"/>
      <c r="B194" s="183"/>
      <c r="C194" s="183"/>
      <c r="D194" s="147"/>
      <c r="E194" s="225"/>
      <c r="F194" s="184"/>
      <c r="G194" s="149"/>
      <c r="H194" s="149"/>
      <c r="I194" s="149"/>
      <c r="J194" s="149"/>
      <c r="K194" s="149"/>
      <c r="L194" s="149"/>
      <c r="M194" s="462"/>
      <c r="N194" s="193"/>
      <c r="O194" s="193" t="e">
        <f t="shared" si="45"/>
        <v>#REF!</v>
      </c>
    </row>
    <row r="195" spans="1:15" ht="18.75">
      <c r="A195" s="1787" t="e">
        <f>VLOOKUP(#REF!,#REF!,2,FALSE)</f>
        <v>#REF!</v>
      </c>
      <c r="B195" s="1644"/>
      <c r="C195" s="1645"/>
      <c r="D195" s="185"/>
      <c r="E195" s="185"/>
      <c r="F195" s="185"/>
      <c r="G195" s="186" t="e">
        <f t="shared" ref="G195:L195" si="52">G204</f>
        <v>#REF!</v>
      </c>
      <c r="H195" s="186" t="e">
        <f t="shared" si="52"/>
        <v>#REF!</v>
      </c>
      <c r="I195" s="186" t="e">
        <f t="shared" si="52"/>
        <v>#REF!</v>
      </c>
      <c r="J195" s="186" t="e">
        <f t="shared" si="52"/>
        <v>#REF!</v>
      </c>
      <c r="K195" s="186" t="e">
        <f t="shared" si="52"/>
        <v>#REF!</v>
      </c>
      <c r="L195" s="186" t="e">
        <f t="shared" si="52"/>
        <v>#REF!</v>
      </c>
      <c r="M195" s="463"/>
      <c r="N195" s="193"/>
      <c r="O195" s="193" t="e">
        <f t="shared" si="45"/>
        <v>#REF!</v>
      </c>
    </row>
    <row r="196" spans="1:15" ht="18.75">
      <c r="A196" s="1839" t="e">
        <f>VLOOKUP(#REF!,#REF!,2,FALSE)</f>
        <v>#REF!</v>
      </c>
      <c r="B196" s="1646"/>
      <c r="C196" s="1646"/>
      <c r="D196" s="192"/>
      <c r="E196" s="192"/>
      <c r="F196" s="192"/>
      <c r="G196" s="192"/>
      <c r="H196" s="192"/>
      <c r="I196" s="192"/>
      <c r="J196" s="192"/>
      <c r="K196" s="192"/>
      <c r="L196" s="192"/>
      <c r="M196" s="460"/>
      <c r="N196" s="193"/>
      <c r="O196" s="193" t="e">
        <f t="shared" si="45"/>
        <v>#REF!</v>
      </c>
    </row>
    <row r="197" spans="1:15" ht="18.75">
      <c r="A197" s="116"/>
      <c r="B197" s="117" t="s">
        <v>280</v>
      </c>
      <c r="C197" s="65" t="s">
        <v>281</v>
      </c>
      <c r="D197" s="29" t="e">
        <f>VLOOKUP(#REF!,#REF!,2,FALSE)</f>
        <v>#REF!</v>
      </c>
      <c r="E197" s="30" t="e">
        <f>#REF!</f>
        <v>#REF!</v>
      </c>
      <c r="F197" s="74" t="e">
        <f>VLOOKUP(#REF!,#REF!,2,FALSE)</f>
        <v>#REF!</v>
      </c>
      <c r="G197" s="30" t="e">
        <f>#REF!</f>
        <v>#REF!</v>
      </c>
      <c r="H197" s="30" t="e">
        <f>#REF!</f>
        <v>#REF!</v>
      </c>
      <c r="I197" s="30" t="e">
        <f>#REF!</f>
        <v>#REF!</v>
      </c>
      <c r="J197" s="30" t="e">
        <f>#REF!</f>
        <v>#REF!</v>
      </c>
      <c r="K197" s="30" t="e">
        <f>#REF!</f>
        <v>#REF!</v>
      </c>
      <c r="L197" s="30" t="e">
        <f>#REF!</f>
        <v>#REF!</v>
      </c>
      <c r="M197" s="455" t="e">
        <f>VLOOKUP(#REF!,#REF!,2,FALSE)</f>
        <v>#REF!</v>
      </c>
      <c r="N197" s="231" t="e">
        <f>VLOOKUP(#REF!,#REF!,2,FALSE)</f>
        <v>#REF!</v>
      </c>
      <c r="O197" s="193" t="e">
        <f t="shared" si="45"/>
        <v>#REF!</v>
      </c>
    </row>
    <row r="198" spans="1:15">
      <c r="A198" s="253"/>
      <c r="B198" s="14"/>
      <c r="C198" s="14"/>
      <c r="D198" s="14"/>
      <c r="E198" s="14"/>
      <c r="F198" s="14"/>
      <c r="G198" s="14"/>
      <c r="H198" s="14"/>
      <c r="I198" s="14"/>
      <c r="J198" s="14"/>
      <c r="K198" s="14"/>
      <c r="L198" s="14"/>
      <c r="M198" s="455"/>
      <c r="N198" s="193"/>
      <c r="O198" s="193" t="e">
        <f t="shared" si="45"/>
        <v>#REF!</v>
      </c>
    </row>
    <row r="199" spans="1:15">
      <c r="A199" s="1839" t="e">
        <f>VLOOKUP(#REF!,#REF!,2,FALSE)</f>
        <v>#REF!</v>
      </c>
      <c r="B199" s="1646"/>
      <c r="C199" s="1646"/>
      <c r="D199" s="20"/>
      <c r="E199" s="15"/>
      <c r="F199" s="34"/>
      <c r="G199" s="21" t="e">
        <f t="shared" ref="G199:L199" si="53">SUM(G197:G198)</f>
        <v>#REF!</v>
      </c>
      <c r="H199" s="21" t="e">
        <f t="shared" si="53"/>
        <v>#REF!</v>
      </c>
      <c r="I199" s="21" t="e">
        <f t="shared" si="53"/>
        <v>#REF!</v>
      </c>
      <c r="J199" s="21" t="e">
        <f t="shared" si="53"/>
        <v>#REF!</v>
      </c>
      <c r="K199" s="21" t="e">
        <f t="shared" si="53"/>
        <v>#REF!</v>
      </c>
      <c r="L199" s="21" t="e">
        <f t="shared" si="53"/>
        <v>#REF!</v>
      </c>
      <c r="M199" s="455"/>
      <c r="N199" s="193"/>
      <c r="O199" s="193" t="e">
        <f t="shared" si="45"/>
        <v>#REF!</v>
      </c>
    </row>
    <row r="200" spans="1:15">
      <c r="A200" s="1839" t="e">
        <f>VLOOKUP(#REF!,#REF!,2,FALSE)</f>
        <v>#REF!</v>
      </c>
      <c r="B200" s="1646"/>
      <c r="C200" s="1646"/>
      <c r="D200" s="20"/>
      <c r="E200" s="15"/>
      <c r="F200" s="34"/>
      <c r="G200" s="21"/>
      <c r="H200" s="15"/>
      <c r="I200" s="15"/>
      <c r="J200" s="15"/>
      <c r="K200" s="15"/>
      <c r="L200" s="15"/>
      <c r="M200" s="455"/>
      <c r="N200" s="193"/>
      <c r="O200" s="193" t="e">
        <f t="shared" si="45"/>
        <v>#REF!</v>
      </c>
    </row>
    <row r="201" spans="1:15" ht="18.75">
      <c r="A201" s="249"/>
      <c r="B201" s="33"/>
      <c r="C201" s="19"/>
      <c r="D201" s="29" t="e">
        <f>VLOOKUP(#REF!,#REF!,2,FALSE)</f>
        <v>#REF!</v>
      </c>
      <c r="E201" s="30" t="e">
        <f>#REF!</f>
        <v>#REF!</v>
      </c>
      <c r="F201" s="74" t="e">
        <f>VLOOKUP(#REF!,#REF!,2,FALSE)</f>
        <v>#REF!</v>
      </c>
      <c r="G201" s="30" t="e">
        <f>#REF!</f>
        <v>#REF!</v>
      </c>
      <c r="H201" s="30" t="e">
        <f>#REF!</f>
        <v>#REF!</v>
      </c>
      <c r="I201" s="30" t="e">
        <f>#REF!</f>
        <v>#REF!</v>
      </c>
      <c r="J201" s="30" t="e">
        <f>#REF!</f>
        <v>#REF!</v>
      </c>
      <c r="K201" s="30" t="e">
        <f>#REF!</f>
        <v>#REF!</v>
      </c>
      <c r="L201" s="30" t="e">
        <f>#REF!</f>
        <v>#REF!</v>
      </c>
      <c r="M201" s="455" t="e">
        <f>VLOOKUP(#REF!,#REF!,2,FALSE)</f>
        <v>#REF!</v>
      </c>
      <c r="N201" s="231" t="e">
        <f>VLOOKUP(#REF!,#REF!,2,FALSE)</f>
        <v>#REF!</v>
      </c>
      <c r="O201" s="193" t="e">
        <f t="shared" si="45"/>
        <v>#REF!</v>
      </c>
    </row>
    <row r="202" spans="1:15">
      <c r="A202" s="304"/>
      <c r="B202" s="160"/>
      <c r="C202" s="161"/>
      <c r="D202" s="29"/>
      <c r="E202" s="30"/>
      <c r="F202" s="74"/>
      <c r="G202" s="37"/>
      <c r="H202" s="30"/>
      <c r="I202" s="30"/>
      <c r="J202" s="30"/>
      <c r="K202" s="30"/>
      <c r="L202" s="30"/>
      <c r="M202" s="455"/>
      <c r="N202" s="193"/>
      <c r="O202" s="193" t="e">
        <f t="shared" si="45"/>
        <v>#REF!</v>
      </c>
    </row>
    <row r="203" spans="1:15">
      <c r="A203" s="1839" t="e">
        <f>VLOOKUP(#REF!,#REF!,2,FALSE)</f>
        <v>#REF!</v>
      </c>
      <c r="B203" s="1646"/>
      <c r="C203" s="1646"/>
      <c r="D203" s="35"/>
      <c r="E203" s="30"/>
      <c r="F203" s="36"/>
      <c r="G203" s="37" t="e">
        <f t="shared" ref="G203:L203" si="54">SUM(G201:G202)</f>
        <v>#REF!</v>
      </c>
      <c r="H203" s="37" t="e">
        <f t="shared" si="54"/>
        <v>#REF!</v>
      </c>
      <c r="I203" s="37" t="e">
        <f t="shared" si="54"/>
        <v>#REF!</v>
      </c>
      <c r="J203" s="37" t="e">
        <f t="shared" si="54"/>
        <v>#REF!</v>
      </c>
      <c r="K203" s="37" t="e">
        <f t="shared" si="54"/>
        <v>#REF!</v>
      </c>
      <c r="L203" s="37" t="e">
        <f t="shared" si="54"/>
        <v>#REF!</v>
      </c>
      <c r="M203" s="455"/>
      <c r="N203" s="193"/>
      <c r="O203" s="193" t="e">
        <f t="shared" si="45"/>
        <v>#REF!</v>
      </c>
    </row>
    <row r="204" spans="1:15" ht="18.75">
      <c r="A204" s="439"/>
      <c r="B204" s="480" t="e">
        <f>VLOOKUP(#REF!,#REF!,2,FALSE)</f>
        <v>#REF!</v>
      </c>
      <c r="C204" s="208" t="e">
        <f>A195</f>
        <v>#REF!</v>
      </c>
      <c r="D204" s="209"/>
      <c r="E204" s="210"/>
      <c r="F204" s="205"/>
      <c r="G204" s="152" t="e">
        <f t="shared" ref="G204:L204" si="55">G203+G199</f>
        <v>#REF!</v>
      </c>
      <c r="H204" s="152" t="e">
        <f t="shared" si="55"/>
        <v>#REF!</v>
      </c>
      <c r="I204" s="152" t="e">
        <f t="shared" si="55"/>
        <v>#REF!</v>
      </c>
      <c r="J204" s="152" t="e">
        <f t="shared" si="55"/>
        <v>#REF!</v>
      </c>
      <c r="K204" s="152" t="e">
        <f t="shared" si="55"/>
        <v>#REF!</v>
      </c>
      <c r="L204" s="152" t="e">
        <f t="shared" si="55"/>
        <v>#REF!</v>
      </c>
      <c r="M204" s="461"/>
      <c r="N204" s="206"/>
      <c r="O204" s="193" t="e">
        <f t="shared" si="45"/>
        <v>#REF!</v>
      </c>
    </row>
    <row r="205" spans="1:15">
      <c r="A205" s="316"/>
      <c r="B205" s="183"/>
      <c r="C205" s="183"/>
      <c r="D205" s="147"/>
      <c r="E205" s="225"/>
      <c r="F205" s="184"/>
      <c r="G205" s="149"/>
      <c r="H205" s="149"/>
      <c r="I205" s="149"/>
      <c r="J205" s="149"/>
      <c r="K205" s="149"/>
      <c r="L205" s="149"/>
      <c r="M205" s="462"/>
      <c r="N205" s="193"/>
      <c r="O205" s="193" t="e">
        <f t="shared" si="45"/>
        <v>#REF!</v>
      </c>
    </row>
    <row r="206" spans="1:15" ht="18.75">
      <c r="A206" s="1787" t="e">
        <f>VLOOKUP(#REF!,#REF!,2,FALSE)</f>
        <v>#REF!</v>
      </c>
      <c r="B206" s="1644"/>
      <c r="C206" s="1645"/>
      <c r="D206" s="185"/>
      <c r="E206" s="185"/>
      <c r="F206" s="185"/>
      <c r="G206" s="186" t="e">
        <f t="shared" ref="G206:L206" si="56">G215</f>
        <v>#REF!</v>
      </c>
      <c r="H206" s="186" t="e">
        <f t="shared" si="56"/>
        <v>#REF!</v>
      </c>
      <c r="I206" s="186" t="e">
        <f t="shared" si="56"/>
        <v>#REF!</v>
      </c>
      <c r="J206" s="186" t="e">
        <f t="shared" si="56"/>
        <v>#REF!</v>
      </c>
      <c r="K206" s="186" t="e">
        <f t="shared" si="56"/>
        <v>#REF!</v>
      </c>
      <c r="L206" s="186" t="e">
        <f t="shared" si="56"/>
        <v>#REF!</v>
      </c>
      <c r="M206" s="463"/>
      <c r="N206" s="193"/>
      <c r="O206" s="193" t="e">
        <f t="shared" si="45"/>
        <v>#REF!</v>
      </c>
    </row>
    <row r="207" spans="1:15" ht="18.75">
      <c r="A207" s="1839" t="e">
        <f>VLOOKUP(#REF!,#REF!,2,FALSE)</f>
        <v>#REF!</v>
      </c>
      <c r="B207" s="1646"/>
      <c r="C207" s="1646"/>
      <c r="D207" s="192"/>
      <c r="E207" s="192"/>
      <c r="F207" s="192"/>
      <c r="G207" s="192"/>
      <c r="H207" s="192"/>
      <c r="I207" s="192"/>
      <c r="J207" s="192"/>
      <c r="K207" s="192"/>
      <c r="L207" s="192"/>
      <c r="M207" s="460"/>
      <c r="N207" s="193"/>
      <c r="O207" s="193" t="e">
        <f t="shared" si="45"/>
        <v>#REF!</v>
      </c>
    </row>
    <row r="208" spans="1:15" ht="18.75">
      <c r="A208" s="116"/>
      <c r="B208" s="117" t="s">
        <v>280</v>
      </c>
      <c r="C208" s="65" t="s">
        <v>281</v>
      </c>
      <c r="D208" s="29" t="e">
        <f>VLOOKUP(#REF!,#REF!,2,FALSE)</f>
        <v>#REF!</v>
      </c>
      <c r="E208" s="30" t="e">
        <f>#REF!</f>
        <v>#REF!</v>
      </c>
      <c r="F208" s="74" t="e">
        <f>VLOOKUP(#REF!,#REF!,2,FALSE)</f>
        <v>#REF!</v>
      </c>
      <c r="G208" s="30" t="e">
        <f>#REF!</f>
        <v>#REF!</v>
      </c>
      <c r="H208" s="30" t="e">
        <f>#REF!</f>
        <v>#REF!</v>
      </c>
      <c r="I208" s="30" t="e">
        <f>#REF!</f>
        <v>#REF!</v>
      </c>
      <c r="J208" s="30" t="e">
        <f>#REF!</f>
        <v>#REF!</v>
      </c>
      <c r="K208" s="30" t="e">
        <f>#REF!</f>
        <v>#REF!</v>
      </c>
      <c r="L208" s="30" t="e">
        <f>#REF!</f>
        <v>#REF!</v>
      </c>
      <c r="M208" s="455" t="e">
        <f>VLOOKUP(#REF!,#REF!,2,FALSE)</f>
        <v>#REF!</v>
      </c>
      <c r="N208" s="231" t="e">
        <f>VLOOKUP(#REF!,#REF!,2,FALSE)</f>
        <v>#REF!</v>
      </c>
      <c r="O208" s="193" t="e">
        <f t="shared" si="45"/>
        <v>#REF!</v>
      </c>
    </row>
    <row r="209" spans="1:20">
      <c r="A209" s="253"/>
      <c r="B209" s="14"/>
      <c r="C209" s="14"/>
      <c r="D209" s="14"/>
      <c r="E209" s="14"/>
      <c r="F209" s="14"/>
      <c r="G209" s="14"/>
      <c r="H209" s="14"/>
      <c r="I209" s="14"/>
      <c r="J209" s="14"/>
      <c r="K209" s="14"/>
      <c r="L209" s="14"/>
      <c r="M209" s="455"/>
      <c r="N209" s="193"/>
      <c r="O209" s="193" t="e">
        <f t="shared" si="45"/>
        <v>#REF!</v>
      </c>
    </row>
    <row r="210" spans="1:20">
      <c r="A210" s="1839" t="e">
        <f>VLOOKUP(#REF!,#REF!,2,FALSE)</f>
        <v>#REF!</v>
      </c>
      <c r="B210" s="1646"/>
      <c r="C210" s="1646"/>
      <c r="D210" s="20"/>
      <c r="E210" s="15"/>
      <c r="F210" s="34"/>
      <c r="G210" s="21" t="e">
        <f t="shared" ref="G210:L210" si="57">SUM(G208:G209)</f>
        <v>#REF!</v>
      </c>
      <c r="H210" s="21" t="e">
        <f t="shared" si="57"/>
        <v>#REF!</v>
      </c>
      <c r="I210" s="21" t="e">
        <f t="shared" si="57"/>
        <v>#REF!</v>
      </c>
      <c r="J210" s="21" t="e">
        <f t="shared" si="57"/>
        <v>#REF!</v>
      </c>
      <c r="K210" s="21" t="e">
        <f t="shared" si="57"/>
        <v>#REF!</v>
      </c>
      <c r="L210" s="21" t="e">
        <f t="shared" si="57"/>
        <v>#REF!</v>
      </c>
      <c r="M210" s="455"/>
      <c r="N210" s="193"/>
      <c r="O210" s="193" t="e">
        <f t="shared" si="45"/>
        <v>#REF!</v>
      </c>
    </row>
    <row r="211" spans="1:20">
      <c r="A211" s="1839" t="e">
        <f>VLOOKUP(#REF!,#REF!,2,FALSE)</f>
        <v>#REF!</v>
      </c>
      <c r="B211" s="1646"/>
      <c r="C211" s="1646"/>
      <c r="D211" s="20"/>
      <c r="E211" s="15"/>
      <c r="F211" s="34"/>
      <c r="G211" s="21"/>
      <c r="H211" s="15"/>
      <c r="I211" s="15"/>
      <c r="J211" s="15"/>
      <c r="K211" s="15"/>
      <c r="L211" s="15"/>
      <c r="M211" s="455"/>
      <c r="N211" s="193"/>
      <c r="O211" s="193" t="e">
        <f t="shared" si="45"/>
        <v>#REF!</v>
      </c>
    </row>
    <row r="212" spans="1:20" ht="18.75">
      <c r="A212" s="249"/>
      <c r="B212" s="33"/>
      <c r="C212" s="19"/>
      <c r="D212" s="29" t="e">
        <f>VLOOKUP(#REF!,#REF!,2,FALSE)</f>
        <v>#REF!</v>
      </c>
      <c r="E212" s="30" t="e">
        <f>#REF!</f>
        <v>#REF!</v>
      </c>
      <c r="F212" s="74" t="e">
        <f>VLOOKUP(#REF!,#REF!,2,FALSE)</f>
        <v>#REF!</v>
      </c>
      <c r="G212" s="30" t="e">
        <f>#REF!</f>
        <v>#REF!</v>
      </c>
      <c r="H212" s="30" t="e">
        <f>#REF!</f>
        <v>#REF!</v>
      </c>
      <c r="I212" s="30" t="e">
        <f>#REF!</f>
        <v>#REF!</v>
      </c>
      <c r="J212" s="30" t="e">
        <f>#REF!</f>
        <v>#REF!</v>
      </c>
      <c r="K212" s="30" t="e">
        <f>#REF!</f>
        <v>#REF!</v>
      </c>
      <c r="L212" s="30" t="e">
        <f>#REF!</f>
        <v>#REF!</v>
      </c>
      <c r="M212" s="455" t="e">
        <f>VLOOKUP(#REF!,#REF!,2,FALSE)</f>
        <v>#REF!</v>
      </c>
      <c r="N212" s="231" t="e">
        <f>VLOOKUP(#REF!,#REF!,2,FALSE)</f>
        <v>#REF!</v>
      </c>
      <c r="O212" s="193" t="e">
        <f t="shared" si="45"/>
        <v>#REF!</v>
      </c>
    </row>
    <row r="213" spans="1:20">
      <c r="A213" s="304"/>
      <c r="B213" s="160"/>
      <c r="C213" s="161"/>
      <c r="D213" s="29"/>
      <c r="E213" s="30"/>
      <c r="F213" s="74"/>
      <c r="G213" s="37"/>
      <c r="H213" s="30"/>
      <c r="I213" s="30"/>
      <c r="J213" s="30"/>
      <c r="K213" s="30"/>
      <c r="L213" s="30"/>
      <c r="M213" s="455"/>
      <c r="N213" s="193"/>
      <c r="O213" s="193" t="e">
        <f t="shared" si="45"/>
        <v>#REF!</v>
      </c>
    </row>
    <row r="214" spans="1:20">
      <c r="A214" s="1839" t="e">
        <f>VLOOKUP(#REF!,#REF!,2,FALSE)</f>
        <v>#REF!</v>
      </c>
      <c r="B214" s="1646"/>
      <c r="C214" s="1646"/>
      <c r="D214" s="35"/>
      <c r="E214" s="30"/>
      <c r="F214" s="36"/>
      <c r="G214" s="37" t="e">
        <f t="shared" ref="G214:L214" si="58">SUM(G212:G213)</f>
        <v>#REF!</v>
      </c>
      <c r="H214" s="37" t="e">
        <f t="shared" si="58"/>
        <v>#REF!</v>
      </c>
      <c r="I214" s="37" t="e">
        <f t="shared" si="58"/>
        <v>#REF!</v>
      </c>
      <c r="J214" s="37" t="e">
        <f t="shared" si="58"/>
        <v>#REF!</v>
      </c>
      <c r="K214" s="37" t="e">
        <f t="shared" si="58"/>
        <v>#REF!</v>
      </c>
      <c r="L214" s="37" t="e">
        <f t="shared" si="58"/>
        <v>#REF!</v>
      </c>
      <c r="M214" s="455"/>
      <c r="N214" s="193"/>
      <c r="O214" s="193" t="e">
        <f t="shared" si="45"/>
        <v>#REF!</v>
      </c>
    </row>
    <row r="215" spans="1:20" ht="18.75">
      <c r="A215" s="439"/>
      <c r="B215" s="480" t="e">
        <f>VLOOKUP(#REF!,#REF!,2,FALSE)</f>
        <v>#REF!</v>
      </c>
      <c r="C215" s="208" t="e">
        <f>A206</f>
        <v>#REF!</v>
      </c>
      <c r="D215" s="209"/>
      <c r="E215" s="210"/>
      <c r="F215" s="205"/>
      <c r="G215" s="152" t="e">
        <f t="shared" ref="G215:L215" si="59">G214+G210</f>
        <v>#REF!</v>
      </c>
      <c r="H215" s="152" t="e">
        <f t="shared" si="59"/>
        <v>#REF!</v>
      </c>
      <c r="I215" s="152" t="e">
        <f t="shared" si="59"/>
        <v>#REF!</v>
      </c>
      <c r="J215" s="152" t="e">
        <f t="shared" si="59"/>
        <v>#REF!</v>
      </c>
      <c r="K215" s="152" t="e">
        <f t="shared" si="59"/>
        <v>#REF!</v>
      </c>
      <c r="L215" s="152" t="e">
        <f t="shared" si="59"/>
        <v>#REF!</v>
      </c>
      <c r="M215" s="461"/>
      <c r="N215" s="206"/>
      <c r="O215" s="193" t="e">
        <f t="shared" si="45"/>
        <v>#REF!</v>
      </c>
    </row>
    <row r="216" spans="1:20">
      <c r="A216" s="112"/>
      <c r="B216" s="13"/>
      <c r="C216" s="121"/>
      <c r="D216" s="114"/>
      <c r="E216" s="83"/>
      <c r="F216" s="78"/>
      <c r="G216" s="15"/>
      <c r="H216" s="61"/>
      <c r="I216" s="15"/>
      <c r="J216" s="15"/>
      <c r="K216" s="61"/>
      <c r="L216" s="15"/>
      <c r="M216" s="464"/>
      <c r="N216" s="193"/>
      <c r="O216" s="193" t="e">
        <f t="shared" si="45"/>
        <v>#REF!</v>
      </c>
    </row>
    <row r="217" spans="1:20" ht="18.75">
      <c r="A217" s="1689" t="e">
        <f>VLOOKUP(#REF!,#REF!,2,FALSE)</f>
        <v>#REF!</v>
      </c>
      <c r="B217" s="1690"/>
      <c r="C217" s="1690"/>
      <c r="D217" s="440"/>
      <c r="E217" s="441"/>
      <c r="F217" s="442"/>
      <c r="G217" s="354" t="e">
        <f t="shared" ref="G217:L217" ca="1" si="60">SUMIF($O9:$O216,$O$23,G9:G206)</f>
        <v>#REF!</v>
      </c>
      <c r="H217" s="354" t="e">
        <f t="shared" ca="1" si="60"/>
        <v>#REF!</v>
      </c>
      <c r="I217" s="354" t="e">
        <f t="shared" ca="1" si="60"/>
        <v>#REF!</v>
      </c>
      <c r="J217" s="354" t="e">
        <f t="shared" ca="1" si="60"/>
        <v>#REF!</v>
      </c>
      <c r="K217" s="354" t="e">
        <f t="shared" ca="1" si="60"/>
        <v>#REF!</v>
      </c>
      <c r="L217" s="354" t="e">
        <f t="shared" ca="1" si="60"/>
        <v>#REF!</v>
      </c>
      <c r="M217" s="465"/>
      <c r="N217" s="437"/>
      <c r="O217" s="193"/>
      <c r="T217" s="17"/>
    </row>
    <row r="218" spans="1:20" ht="19.5" thickBot="1">
      <c r="A218" s="1687" t="e">
        <f>VLOOKUP(#REF!,#REF!,2,FALSE)</f>
        <v>#REF!</v>
      </c>
      <c r="B218" s="1688"/>
      <c r="C218" s="1688"/>
      <c r="D218" s="447"/>
      <c r="E218" s="448"/>
      <c r="F218" s="449"/>
      <c r="G218" s="450"/>
      <c r="H218" s="451"/>
      <c r="I218" s="452" t="e">
        <f ca="1">I217/I228*100</f>
        <v>#REF!</v>
      </c>
      <c r="J218" s="452" t="e">
        <f ca="1">J217/J228*100</f>
        <v>#REF!</v>
      </c>
      <c r="K218" s="451" t="e">
        <f ca="1">K217/K228*100</f>
        <v>#REF!</v>
      </c>
      <c r="L218" s="830" t="e">
        <f ca="1">L217/L228*100</f>
        <v>#REF!</v>
      </c>
      <c r="M218" s="466"/>
      <c r="N218" s="179"/>
      <c r="O218" s="193"/>
    </row>
    <row r="219" spans="1:20" ht="18.75">
      <c r="A219" s="402"/>
      <c r="B219" s="1631" t="s">
        <v>417</v>
      </c>
      <c r="C219" s="1631"/>
      <c r="D219" s="402"/>
      <c r="E219" s="403"/>
      <c r="F219" s="404"/>
      <c r="G219" s="421"/>
      <c r="H219" s="405"/>
      <c r="I219" s="406"/>
      <c r="J219" s="406"/>
      <c r="K219" s="405"/>
      <c r="L219" s="406"/>
      <c r="M219" s="467"/>
      <c r="N219" s="192"/>
      <c r="O219" s="4"/>
    </row>
    <row r="220" spans="1:20" ht="18.75">
      <c r="A220" s="1873" t="s">
        <v>623</v>
      </c>
      <c r="B220" s="1874"/>
      <c r="C220" s="1874"/>
      <c r="D220" s="402"/>
      <c r="E220" s="403"/>
      <c r="F220" s="404"/>
      <c r="G220" s="833"/>
      <c r="H220" s="363"/>
      <c r="I220" s="834"/>
      <c r="J220" s="827" t="e">
        <f>#REF!</f>
        <v>#REF!</v>
      </c>
      <c r="K220" s="827" t="e">
        <f>#REF!</f>
        <v>#REF!</v>
      </c>
      <c r="L220" s="827" t="e">
        <f>#REF!</f>
        <v>#REF!</v>
      </c>
      <c r="M220" s="467"/>
      <c r="N220" s="192"/>
      <c r="O220" s="4"/>
    </row>
    <row r="221" spans="1:20" ht="18.75">
      <c r="A221" s="1873" t="s">
        <v>624</v>
      </c>
      <c r="B221" s="1874"/>
      <c r="C221" s="1874"/>
      <c r="D221" s="402"/>
      <c r="E221" s="403"/>
      <c r="F221" s="404"/>
      <c r="G221" s="833"/>
      <c r="H221" s="363"/>
      <c r="I221" s="834"/>
      <c r="J221" s="828" t="e">
        <f>#REF!</f>
        <v>#REF!</v>
      </c>
      <c r="K221" s="828" t="e">
        <f>#REF!</f>
        <v>#REF!</v>
      </c>
      <c r="L221" s="828" t="e">
        <f>#REF!</f>
        <v>#REF!</v>
      </c>
      <c r="M221" s="467"/>
      <c r="N221" s="192"/>
      <c r="O221" s="4"/>
    </row>
    <row r="222" spans="1:20" ht="18.75">
      <c r="A222" s="402"/>
      <c r="B222" s="1613" t="s">
        <v>420</v>
      </c>
      <c r="C222" s="1613"/>
      <c r="D222" s="402"/>
      <c r="E222" s="403"/>
      <c r="F222" s="404"/>
      <c r="G222" s="1865" t="s">
        <v>424</v>
      </c>
      <c r="H222" s="1865"/>
      <c r="I222" s="831" t="e">
        <f>#REF!</f>
        <v>#REF!</v>
      </c>
      <c r="J222" s="831" t="e">
        <f>#REF!</f>
        <v>#REF!</v>
      </c>
      <c r="K222" s="831" t="e">
        <f>#REF!</f>
        <v>#REF!</v>
      </c>
      <c r="L222" s="831" t="e">
        <f>#REF!</f>
        <v>#REF!</v>
      </c>
      <c r="M222" s="467"/>
      <c r="N222" s="192"/>
      <c r="O222" s="4"/>
    </row>
    <row r="223" spans="1:20" ht="18.75">
      <c r="A223" s="402"/>
      <c r="B223" s="1613" t="s">
        <v>419</v>
      </c>
      <c r="C223" s="1613"/>
      <c r="D223" s="402"/>
      <c r="E223" s="403"/>
      <c r="F223" s="404"/>
      <c r="G223" s="1865" t="s">
        <v>627</v>
      </c>
      <c r="H223" s="1865"/>
      <c r="I223" s="831" t="e">
        <f>#REF!</f>
        <v>#REF!</v>
      </c>
      <c r="J223" s="831" t="e">
        <f>#REF!</f>
        <v>#REF!</v>
      </c>
      <c r="K223" s="831" t="e">
        <f>#REF!</f>
        <v>#REF!</v>
      </c>
      <c r="L223" s="831" t="e">
        <f>#REF!</f>
        <v>#REF!</v>
      </c>
      <c r="M223" s="467"/>
      <c r="N223" s="192"/>
      <c r="O223" s="4"/>
    </row>
    <row r="224" spans="1:20" ht="18.75">
      <c r="A224" s="402"/>
      <c r="B224" s="1613" t="s">
        <v>421</v>
      </c>
      <c r="C224" s="1613"/>
      <c r="D224" s="402"/>
      <c r="E224" s="403"/>
      <c r="F224" s="404"/>
      <c r="G224" s="1868" t="s">
        <v>425</v>
      </c>
      <c r="H224" s="1865"/>
      <c r="I224" s="832" t="e">
        <f>#REF!</f>
        <v>#REF!</v>
      </c>
      <c r="J224" s="832" t="e">
        <f>#REF!</f>
        <v>#REF!</v>
      </c>
      <c r="K224" s="832" t="e">
        <f>#REF!</f>
        <v>#REF!</v>
      </c>
      <c r="L224" s="832" t="e">
        <f>#REF!</f>
        <v>#REF!</v>
      </c>
      <c r="M224" s="467"/>
      <c r="N224" s="192"/>
      <c r="O224" s="4"/>
    </row>
    <row r="225" spans="1:17" ht="18.75">
      <c r="A225" s="402"/>
      <c r="B225" s="1613" t="s">
        <v>422</v>
      </c>
      <c r="C225" s="1613"/>
      <c r="D225" s="402"/>
      <c r="E225" s="403"/>
      <c r="F225" s="404"/>
      <c r="G225" s="421"/>
      <c r="H225" s="405"/>
      <c r="I225" s="406"/>
      <c r="J225" s="406"/>
      <c r="K225" s="405"/>
      <c r="L225" s="406"/>
      <c r="M225" s="467"/>
      <c r="N225" s="192"/>
      <c r="O225" s="4"/>
    </row>
    <row r="226" spans="1:17" ht="18.75">
      <c r="A226" s="402"/>
      <c r="B226" s="1613" t="s">
        <v>423</v>
      </c>
      <c r="C226" s="1613"/>
      <c r="D226" s="402"/>
      <c r="E226" s="403"/>
      <c r="F226" s="404"/>
      <c r="G226" s="421"/>
      <c r="H226" s="405"/>
      <c r="I226" s="406"/>
      <c r="J226" s="406"/>
      <c r="K226" s="405"/>
      <c r="L226" s="406"/>
      <c r="M226" s="467"/>
      <c r="N226" s="192"/>
      <c r="O226" s="4"/>
    </row>
    <row r="227" spans="1:17" ht="19.5" thickBot="1">
      <c r="A227" s="402"/>
      <c r="B227" s="1635" t="s">
        <v>418</v>
      </c>
      <c r="C227" s="1635"/>
      <c r="D227" s="402"/>
      <c r="E227" s="403"/>
      <c r="F227" s="404"/>
      <c r="G227" s="421"/>
      <c r="H227" s="405"/>
      <c r="I227" s="406"/>
      <c r="J227" s="406"/>
      <c r="K227" s="405"/>
      <c r="L227" s="406"/>
      <c r="M227" s="467"/>
      <c r="N227" s="192"/>
      <c r="O227" s="4"/>
    </row>
    <row r="228" spans="1:17" ht="15.75">
      <c r="A228" s="129" t="s">
        <v>237</v>
      </c>
      <c r="B228" s="482"/>
      <c r="C228" s="130"/>
      <c r="D228" s="131"/>
      <c r="E228" s="132"/>
      <c r="F228" s="298"/>
      <c r="G228" s="133"/>
      <c r="H228" s="133"/>
      <c r="I228" s="134" t="e">
        <f>I222/I223</f>
        <v>#REF!</v>
      </c>
      <c r="J228" s="134" t="e">
        <f>J222/J223</f>
        <v>#REF!</v>
      </c>
      <c r="K228" s="134" t="e">
        <f>K222/K223</f>
        <v>#REF!</v>
      </c>
      <c r="L228" s="134" t="e">
        <f>L222/L223</f>
        <v>#REF!</v>
      </c>
      <c r="M228" s="468"/>
      <c r="N228" s="135"/>
      <c r="O228" s="3"/>
    </row>
    <row r="229" spans="1:17">
      <c r="A229" s="3"/>
      <c r="B229" s="287"/>
      <c r="C229" s="3"/>
      <c r="D229" s="4"/>
      <c r="E229" s="224"/>
      <c r="F229" s="287"/>
      <c r="G229" s="224"/>
      <c r="H229" s="224"/>
      <c r="I229" s="224"/>
      <c r="J229" s="224"/>
      <c r="K229" s="224"/>
      <c r="L229" s="224"/>
      <c r="M229" s="469"/>
      <c r="N229" s="3"/>
      <c r="O229" s="3"/>
    </row>
    <row r="230" spans="1:17" ht="60">
      <c r="A230" s="3"/>
      <c r="B230" s="309" t="s">
        <v>238</v>
      </c>
      <c r="C230" s="3"/>
      <c r="D230" s="4"/>
      <c r="E230" s="224"/>
      <c r="F230" s="287"/>
      <c r="G230" s="1617" t="s">
        <v>239</v>
      </c>
      <c r="H230" s="1617"/>
      <c r="I230" s="136">
        <f>'[1]by creditors'!$I$119</f>
        <v>30180</v>
      </c>
      <c r="J230" s="136">
        <f>'[1]by creditors'!$J$119</f>
        <v>35430</v>
      </c>
      <c r="K230" s="136">
        <f>'[1]by creditors'!$K$119</f>
        <v>42160</v>
      </c>
      <c r="L230" s="136">
        <f>'[1]by creditors'!$L$119</f>
        <v>50670</v>
      </c>
      <c r="M230" s="469"/>
      <c r="N230" s="3"/>
      <c r="O230" s="3"/>
      <c r="P230" s="3"/>
      <c r="Q230" s="17"/>
    </row>
    <row r="231" spans="1:17">
      <c r="A231" s="3"/>
      <c r="B231" s="309"/>
      <c r="C231" s="3" t="s">
        <v>240</v>
      </c>
      <c r="D231" s="4"/>
      <c r="E231" s="224"/>
      <c r="F231" s="287"/>
      <c r="G231" s="1617" t="s">
        <v>241</v>
      </c>
      <c r="H231" s="1617"/>
      <c r="I231" s="137">
        <f>'[1]by creditors'!$I$120</f>
        <v>4.8</v>
      </c>
      <c r="J231" s="137">
        <v>5</v>
      </c>
      <c r="K231" s="137">
        <f>'[1]by creditors'!$K$120</f>
        <v>5.12</v>
      </c>
      <c r="L231" s="137">
        <f>'[1]by creditors'!$L$120</f>
        <v>5.26</v>
      </c>
      <c r="M231" s="469"/>
      <c r="N231" s="3">
        <v>595.22418544831532</v>
      </c>
      <c r="O231" s="3"/>
      <c r="P231" s="3"/>
      <c r="Q231" s="17"/>
    </row>
    <row r="232" spans="1:17">
      <c r="A232" s="3"/>
      <c r="B232" s="309"/>
      <c r="C232" s="3" t="s">
        <v>242</v>
      </c>
      <c r="D232" s="4"/>
      <c r="E232" s="224"/>
      <c r="F232" s="287"/>
      <c r="G232" s="222"/>
      <c r="H232" s="222"/>
      <c r="I232" s="137"/>
      <c r="J232" s="137"/>
      <c r="K232" s="137"/>
      <c r="L232" s="137"/>
      <c r="M232" s="469"/>
      <c r="N232" s="3"/>
      <c r="O232" s="3"/>
      <c r="P232" s="3"/>
      <c r="Q232" s="17"/>
    </row>
    <row r="233" spans="1:17" ht="60">
      <c r="A233" s="3"/>
      <c r="B233" s="483" t="s">
        <v>243</v>
      </c>
      <c r="C233" s="138"/>
      <c r="D233" s="4"/>
      <c r="E233" s="224"/>
      <c r="F233" s="299"/>
      <c r="G233" s="140"/>
      <c r="H233" s="139"/>
      <c r="I233" s="141"/>
      <c r="J233" s="142"/>
      <c r="K233" s="140"/>
      <c r="L233" s="141"/>
      <c r="M233" s="469"/>
      <c r="N233" s="3"/>
      <c r="O233" s="3"/>
      <c r="P233" s="3"/>
      <c r="Q233" s="17"/>
    </row>
    <row r="234" spans="1:17" ht="48">
      <c r="A234" s="3"/>
      <c r="B234" s="483" t="s">
        <v>244</v>
      </c>
      <c r="C234" s="138"/>
      <c r="D234" s="4"/>
      <c r="E234" s="224"/>
      <c r="F234" s="299"/>
      <c r="G234" s="221" t="e">
        <f>#REF!+#REF!+#REF!+#REF!+#REF!+G127+G104+G74+G48+G36+G23</f>
        <v>#REF!</v>
      </c>
      <c r="H234" s="224"/>
      <c r="I234" s="139"/>
      <c r="J234" s="141"/>
      <c r="K234" s="141"/>
      <c r="L234" s="141"/>
      <c r="M234" s="469"/>
      <c r="N234" s="3"/>
      <c r="O234" s="3"/>
      <c r="P234" s="3"/>
      <c r="Q234" s="17"/>
    </row>
    <row r="235" spans="1:17" ht="36">
      <c r="A235" s="3"/>
      <c r="B235" s="483" t="s">
        <v>245</v>
      </c>
      <c r="C235" s="139"/>
      <c r="D235" s="4"/>
      <c r="E235" s="224"/>
      <c r="F235" s="287"/>
      <c r="G235" s="224"/>
      <c r="H235" s="224"/>
      <c r="I235" s="224"/>
      <c r="J235" s="224"/>
      <c r="K235" s="143"/>
      <c r="L235" s="224"/>
      <c r="M235" s="469"/>
      <c r="N235" s="3"/>
      <c r="O235" s="3"/>
      <c r="P235" s="3"/>
      <c r="Q235" s="17"/>
    </row>
    <row r="236" spans="1:17" ht="36">
      <c r="A236" s="3"/>
      <c r="B236" s="483" t="s">
        <v>246</v>
      </c>
      <c r="C236" s="139"/>
      <c r="D236" s="4"/>
      <c r="E236" s="224"/>
      <c r="F236" s="287"/>
      <c r="G236" s="1664"/>
      <c r="H236" s="1664"/>
      <c r="I236" s="1664"/>
      <c r="J236" s="141"/>
      <c r="K236" s="224"/>
      <c r="L236" s="224"/>
      <c r="M236" s="469"/>
      <c r="N236" s="3"/>
      <c r="O236" s="3"/>
      <c r="P236" s="3"/>
      <c r="Q236" s="17"/>
    </row>
    <row r="237" spans="1:17" ht="36">
      <c r="A237" s="3"/>
      <c r="B237" s="483" t="s">
        <v>247</v>
      </c>
      <c r="C237" s="139"/>
      <c r="D237" s="4"/>
      <c r="E237" s="224"/>
      <c r="F237" s="287"/>
      <c r="G237" s="224"/>
      <c r="L237" s="224"/>
      <c r="M237" s="469"/>
      <c r="N237" s="3"/>
      <c r="O237" s="3"/>
      <c r="P237" s="3"/>
      <c r="Q237" s="17"/>
    </row>
    <row r="238" spans="1:17" ht="45">
      <c r="A238" s="3"/>
      <c r="B238" s="309" t="s">
        <v>248</v>
      </c>
      <c r="C238" s="3"/>
      <c r="D238" s="4"/>
      <c r="E238" s="224"/>
      <c r="F238" s="287"/>
      <c r="G238" s="224"/>
      <c r="H238" s="224"/>
      <c r="I238" s="224"/>
      <c r="J238" s="224"/>
      <c r="K238" s="224"/>
      <c r="L238" s="224"/>
      <c r="M238" s="469"/>
      <c r="N238" s="3"/>
      <c r="O238" s="3"/>
      <c r="P238" s="3"/>
      <c r="Q238" s="17"/>
    </row>
    <row r="239" spans="1:17">
      <c r="B239" s="96" t="s">
        <v>249</v>
      </c>
      <c r="G239" s="94">
        <v>1345956</v>
      </c>
      <c r="J239" s="94">
        <v>151771</v>
      </c>
      <c r="K239" s="94">
        <v>144242</v>
      </c>
      <c r="L239" s="94">
        <v>113601</v>
      </c>
      <c r="O239" s="3"/>
      <c r="Q239" s="17"/>
    </row>
    <row r="240" spans="1:17">
      <c r="B240" s="96"/>
      <c r="O240" s="3"/>
      <c r="Q240" s="17"/>
    </row>
    <row r="241" spans="2:17">
      <c r="B241" s="96"/>
      <c r="D241" s="5"/>
      <c r="E241" s="224"/>
      <c r="F241" s="96"/>
      <c r="G241" s="5"/>
      <c r="H241" s="5"/>
      <c r="I241" s="224"/>
      <c r="O241" s="224"/>
      <c r="Q241" s="17"/>
    </row>
    <row r="242" spans="2:17">
      <c r="B242" s="96"/>
      <c r="D242" s="94"/>
      <c r="F242" s="96"/>
      <c r="G242" s="5"/>
      <c r="H242" s="224"/>
      <c r="I242" s="224"/>
      <c r="L242" s="5"/>
      <c r="N242" s="224"/>
      <c r="O242" s="224"/>
      <c r="P242" s="224"/>
      <c r="Q242" s="17"/>
    </row>
    <row r="243" spans="2:17">
      <c r="B243" s="96"/>
      <c r="D243" s="94"/>
      <c r="F243" s="96"/>
      <c r="G243" s="5"/>
      <c r="H243" s="224"/>
      <c r="I243" s="224"/>
      <c r="L243" s="5"/>
      <c r="N243" s="224"/>
      <c r="O243" s="224"/>
      <c r="Q243" s="17"/>
    </row>
    <row r="244" spans="2:17">
      <c r="D244" s="94"/>
      <c r="F244" s="96"/>
      <c r="G244" s="5"/>
      <c r="H244" s="224"/>
      <c r="I244" s="224"/>
      <c r="L244" s="5"/>
      <c r="N244" s="224"/>
      <c r="O244" s="224"/>
      <c r="Q244" s="17"/>
    </row>
    <row r="245" spans="2:17">
      <c r="D245" s="94"/>
      <c r="F245" s="96"/>
      <c r="G245" s="5"/>
      <c r="H245" s="224"/>
      <c r="I245" s="224"/>
      <c r="L245" s="5"/>
      <c r="N245" s="224"/>
      <c r="O245" s="224"/>
      <c r="Q245" s="17"/>
    </row>
    <row r="246" spans="2:17">
      <c r="D246" s="94"/>
      <c r="F246" s="96"/>
      <c r="G246" s="5"/>
      <c r="H246" s="224"/>
      <c r="I246" s="224"/>
      <c r="L246" s="5"/>
      <c r="N246" s="224"/>
      <c r="O246" s="224"/>
      <c r="Q246" s="17"/>
    </row>
    <row r="247" spans="2:17">
      <c r="D247" s="94"/>
      <c r="F247" s="96"/>
      <c r="G247" s="5"/>
      <c r="H247" s="224"/>
      <c r="I247" s="224"/>
      <c r="L247" s="5"/>
      <c r="N247" s="224"/>
      <c r="O247" s="224"/>
      <c r="Q247" s="17"/>
    </row>
    <row r="248" spans="2:17">
      <c r="D248" s="94"/>
      <c r="F248" s="96"/>
      <c r="G248" s="5"/>
      <c r="H248" s="224"/>
      <c r="I248" s="224"/>
      <c r="L248" s="5"/>
      <c r="N248" s="224"/>
      <c r="O248" s="224"/>
      <c r="Q248" s="17"/>
    </row>
    <row r="249" spans="2:17">
      <c r="D249" s="94"/>
      <c r="F249" s="96"/>
      <c r="G249" s="5"/>
      <c r="H249" s="224"/>
      <c r="I249" s="224"/>
      <c r="L249" s="5"/>
      <c r="N249" s="224"/>
      <c r="O249" s="224"/>
      <c r="Q249" s="17"/>
    </row>
    <row r="250" spans="2:17">
      <c r="D250" s="94"/>
      <c r="F250" s="96"/>
      <c r="G250" s="5"/>
      <c r="H250" s="224"/>
      <c r="I250" s="224"/>
      <c r="L250" s="5"/>
      <c r="N250" s="224"/>
      <c r="O250" s="224"/>
      <c r="Q250" s="17"/>
    </row>
    <row r="251" spans="2:17">
      <c r="D251" s="94"/>
      <c r="F251" s="96"/>
      <c r="G251" s="5"/>
      <c r="H251" s="224"/>
      <c r="I251" s="224"/>
      <c r="L251" s="5"/>
      <c r="N251" s="224"/>
      <c r="O251" s="224"/>
      <c r="Q251" s="17"/>
    </row>
    <row r="252" spans="2:17">
      <c r="D252" s="5"/>
      <c r="E252" s="224"/>
      <c r="F252" s="96"/>
      <c r="G252" s="5"/>
      <c r="H252" s="5"/>
      <c r="I252" s="224"/>
      <c r="O252" s="224"/>
      <c r="Q252" s="17"/>
    </row>
    <row r="253" spans="2:17">
      <c r="D253" s="5"/>
      <c r="E253" s="224"/>
      <c r="F253" s="96"/>
      <c r="G253" s="5"/>
      <c r="H253" s="5"/>
      <c r="I253" s="224"/>
      <c r="O253" s="224"/>
      <c r="Q253" s="17"/>
    </row>
    <row r="254" spans="2:17">
      <c r="D254" s="5"/>
      <c r="E254" s="224"/>
      <c r="F254" s="96"/>
      <c r="G254" s="5"/>
      <c r="H254" s="5"/>
      <c r="I254" s="224"/>
      <c r="O254" s="224"/>
      <c r="Q254" s="17"/>
    </row>
    <row r="255" spans="2:17">
      <c r="D255" s="5"/>
      <c r="E255" s="224"/>
      <c r="F255" s="96"/>
      <c r="G255" s="5"/>
      <c r="H255" s="5"/>
      <c r="I255" s="224"/>
      <c r="O255" s="224"/>
      <c r="Q255" s="17"/>
    </row>
    <row r="256" spans="2:17">
      <c r="D256" s="5"/>
      <c r="E256" s="224"/>
      <c r="F256" s="96"/>
      <c r="G256" s="5"/>
      <c r="H256" s="5"/>
      <c r="I256" s="224"/>
      <c r="O256" s="224"/>
      <c r="Q256" s="17"/>
    </row>
    <row r="257" spans="2:17">
      <c r="D257" s="5"/>
      <c r="E257" s="224"/>
      <c r="F257" s="96"/>
      <c r="G257" s="5"/>
      <c r="H257" s="5"/>
      <c r="I257" s="224"/>
      <c r="O257" s="224"/>
      <c r="Q257" s="17"/>
    </row>
    <row r="258" spans="2:17">
      <c r="D258" s="5"/>
      <c r="E258" s="224"/>
      <c r="F258" s="96"/>
      <c r="G258" s="5"/>
      <c r="H258" s="5"/>
      <c r="I258" s="224"/>
      <c r="O258" s="224"/>
      <c r="Q258" s="17"/>
    </row>
    <row r="259" spans="2:17">
      <c r="B259" s="5"/>
      <c r="D259" s="5"/>
      <c r="E259" s="224"/>
      <c r="F259" s="96"/>
      <c r="G259" s="5"/>
      <c r="H259" s="5"/>
      <c r="I259" s="224"/>
      <c r="O259" s="224"/>
      <c r="Q259" s="17"/>
    </row>
    <row r="260" spans="2:17">
      <c r="B260" s="5"/>
      <c r="D260" s="5"/>
      <c r="E260" s="224"/>
      <c r="F260" s="96"/>
      <c r="G260" s="5"/>
      <c r="H260" s="5"/>
      <c r="I260" s="224"/>
      <c r="O260" s="224"/>
      <c r="Q260" s="17"/>
    </row>
    <row r="261" spans="2:17">
      <c r="B261" s="5"/>
      <c r="D261" s="5"/>
      <c r="E261" s="224"/>
      <c r="F261" s="96"/>
      <c r="G261" s="5"/>
      <c r="H261" s="5"/>
      <c r="I261" s="224"/>
      <c r="O261" s="224"/>
      <c r="Q261" s="17"/>
    </row>
    <row r="262" spans="2:17">
      <c r="B262" s="5"/>
      <c r="D262" s="5"/>
      <c r="E262" s="224"/>
      <c r="F262" s="96"/>
      <c r="G262" s="5"/>
      <c r="H262" s="5"/>
      <c r="I262" s="224"/>
      <c r="O262" s="224"/>
      <c r="Q262" s="17"/>
    </row>
    <row r="263" spans="2:17">
      <c r="B263" s="5"/>
      <c r="D263" s="5"/>
      <c r="E263" s="224"/>
      <c r="F263" s="96"/>
      <c r="G263" s="5"/>
      <c r="H263" s="5"/>
      <c r="I263" s="224"/>
      <c r="O263" s="224"/>
      <c r="Q263" s="17"/>
    </row>
    <row r="264" spans="2:17">
      <c r="B264" s="5"/>
      <c r="D264" s="5"/>
      <c r="E264" s="224"/>
      <c r="F264" s="96"/>
      <c r="G264" s="5"/>
      <c r="H264" s="5"/>
      <c r="I264" s="224"/>
      <c r="O264" s="224"/>
      <c r="Q264" s="17"/>
    </row>
    <row r="265" spans="2:17">
      <c r="B265" s="5"/>
      <c r="D265" s="5"/>
      <c r="E265" s="224"/>
      <c r="F265" s="96"/>
      <c r="G265" s="5"/>
      <c r="H265" s="5"/>
      <c r="I265" s="224"/>
      <c r="O265" s="224"/>
      <c r="Q265" s="17"/>
    </row>
    <row r="266" spans="2:17">
      <c r="B266" s="5"/>
      <c r="D266" s="5"/>
      <c r="E266" s="224"/>
      <c r="F266" s="96"/>
      <c r="G266" s="5"/>
      <c r="H266" s="5"/>
      <c r="I266" s="224"/>
      <c r="O266" s="224"/>
      <c r="Q266" s="17"/>
    </row>
    <row r="267" spans="2:17">
      <c r="B267" s="5"/>
      <c r="D267" s="5"/>
      <c r="E267" s="224"/>
      <c r="F267" s="96"/>
      <c r="G267" s="5"/>
      <c r="H267" s="5"/>
      <c r="I267" s="224"/>
      <c r="O267" s="224"/>
      <c r="Q267" s="17"/>
    </row>
    <row r="268" spans="2:17">
      <c r="B268" s="5"/>
      <c r="O268" s="224"/>
      <c r="Q268" s="17"/>
    </row>
    <row r="269" spans="2:17">
      <c r="B269" s="5"/>
      <c r="O269" s="224"/>
      <c r="Q269" s="17"/>
    </row>
    <row r="270" spans="2:17">
      <c r="B270" s="5"/>
      <c r="O270" s="224"/>
      <c r="Q270" s="17"/>
    </row>
    <row r="271" spans="2:17">
      <c r="B271" s="5"/>
      <c r="O271" s="224"/>
      <c r="Q271" s="17"/>
    </row>
    <row r="272" spans="2:17">
      <c r="B272" s="5"/>
      <c r="O272" s="224"/>
      <c r="Q272" s="17"/>
    </row>
    <row r="273" spans="2:17">
      <c r="B273" s="5"/>
      <c r="O273" s="224"/>
      <c r="Q273" s="17"/>
    </row>
    <row r="274" spans="2:17">
      <c r="B274" s="5"/>
      <c r="O274" s="224"/>
      <c r="Q274" s="17"/>
    </row>
    <row r="275" spans="2:17">
      <c r="B275" s="5"/>
      <c r="D275" s="5"/>
      <c r="E275" s="5"/>
      <c r="F275" s="5"/>
      <c r="G275" s="5"/>
      <c r="H275" s="5"/>
      <c r="I275" s="5"/>
      <c r="J275" s="5"/>
      <c r="K275" s="5"/>
      <c r="L275" s="5"/>
      <c r="M275" s="5"/>
      <c r="O275" s="224"/>
      <c r="Q275" s="17"/>
    </row>
    <row r="276" spans="2:17">
      <c r="B276" s="5"/>
      <c r="D276" s="5"/>
      <c r="E276" s="5"/>
      <c r="F276" s="5"/>
      <c r="G276" s="5"/>
      <c r="H276" s="5"/>
      <c r="I276" s="5"/>
      <c r="J276" s="5"/>
      <c r="K276" s="5"/>
      <c r="L276" s="5"/>
      <c r="M276" s="5"/>
      <c r="O276" s="224"/>
      <c r="Q276" s="17"/>
    </row>
    <row r="277" spans="2:17">
      <c r="B277" s="5"/>
      <c r="D277" s="5"/>
      <c r="E277" s="5"/>
      <c r="F277" s="5"/>
      <c r="G277" s="5"/>
      <c r="H277" s="5"/>
      <c r="I277" s="5"/>
      <c r="J277" s="5"/>
      <c r="K277" s="5"/>
      <c r="L277" s="5"/>
      <c r="M277" s="5"/>
      <c r="O277" s="224"/>
      <c r="Q277" s="17"/>
    </row>
    <row r="278" spans="2:17">
      <c r="B278" s="5"/>
      <c r="D278" s="5"/>
      <c r="E278" s="5"/>
      <c r="F278" s="5"/>
      <c r="G278" s="5"/>
      <c r="H278" s="5"/>
      <c r="I278" s="5"/>
      <c r="J278" s="5"/>
      <c r="K278" s="5"/>
      <c r="L278" s="5"/>
      <c r="M278" s="5"/>
      <c r="O278" s="224"/>
      <c r="Q278" s="17"/>
    </row>
    <row r="279" spans="2:17">
      <c r="B279" s="5"/>
      <c r="D279" s="5"/>
      <c r="E279" s="5"/>
      <c r="F279" s="5"/>
      <c r="G279" s="5"/>
      <c r="H279" s="5"/>
      <c r="I279" s="5"/>
      <c r="J279" s="5"/>
      <c r="K279" s="5"/>
      <c r="L279" s="5"/>
      <c r="M279" s="5"/>
      <c r="O279" s="224"/>
      <c r="Q279" s="17"/>
    </row>
    <row r="280" spans="2:17">
      <c r="B280" s="5"/>
      <c r="D280" s="5"/>
      <c r="E280" s="5"/>
      <c r="F280" s="5"/>
      <c r="G280" s="5"/>
      <c r="H280" s="5"/>
      <c r="I280" s="5"/>
      <c r="J280" s="5"/>
      <c r="K280" s="5"/>
      <c r="L280" s="5"/>
      <c r="M280" s="5"/>
      <c r="O280" s="224"/>
      <c r="Q280" s="17"/>
    </row>
    <row r="281" spans="2:17">
      <c r="B281" s="5"/>
      <c r="D281" s="5"/>
      <c r="E281" s="5"/>
      <c r="F281" s="5"/>
      <c r="G281" s="5"/>
      <c r="H281" s="5"/>
      <c r="I281" s="5"/>
      <c r="J281" s="5"/>
      <c r="K281" s="5"/>
      <c r="L281" s="5"/>
      <c r="M281" s="5"/>
      <c r="O281" s="224"/>
      <c r="Q281" s="17"/>
    </row>
    <row r="282" spans="2:17">
      <c r="B282" s="5"/>
      <c r="D282" s="5"/>
      <c r="E282" s="5"/>
      <c r="F282" s="5"/>
      <c r="G282" s="5"/>
      <c r="H282" s="5"/>
      <c r="I282" s="5"/>
      <c r="J282" s="5"/>
      <c r="K282" s="5"/>
      <c r="L282" s="5"/>
      <c r="M282" s="5"/>
      <c r="O282" s="224"/>
      <c r="Q282" s="17"/>
    </row>
    <row r="283" spans="2:17">
      <c r="B283" s="5"/>
      <c r="D283" s="5"/>
      <c r="E283" s="5"/>
      <c r="F283" s="5"/>
      <c r="G283" s="5"/>
      <c r="H283" s="5"/>
      <c r="I283" s="5"/>
      <c r="J283" s="5"/>
      <c r="K283" s="5"/>
      <c r="L283" s="5"/>
      <c r="M283" s="5"/>
      <c r="O283" s="224"/>
      <c r="Q283" s="17"/>
    </row>
    <row r="284" spans="2:17">
      <c r="B284" s="5"/>
      <c r="D284" s="5"/>
      <c r="E284" s="5"/>
      <c r="F284" s="5"/>
      <c r="G284" s="5"/>
      <c r="H284" s="5"/>
      <c r="I284" s="5"/>
      <c r="J284" s="5"/>
      <c r="K284" s="5"/>
      <c r="L284" s="5"/>
      <c r="M284" s="5"/>
      <c r="O284" s="224"/>
      <c r="Q284" s="17"/>
    </row>
    <row r="285" spans="2:17">
      <c r="B285" s="5"/>
      <c r="D285" s="5"/>
      <c r="E285" s="5"/>
      <c r="F285" s="5"/>
      <c r="G285" s="5"/>
      <c r="H285" s="5"/>
      <c r="I285" s="5"/>
      <c r="J285" s="5"/>
      <c r="K285" s="5"/>
      <c r="L285" s="5"/>
      <c r="M285" s="5"/>
      <c r="O285" s="224"/>
      <c r="Q285" s="17"/>
    </row>
    <row r="286" spans="2:17">
      <c r="B286" s="5"/>
      <c r="D286" s="5"/>
      <c r="E286" s="5"/>
      <c r="F286" s="5"/>
      <c r="G286" s="5"/>
      <c r="H286" s="5"/>
      <c r="I286" s="5"/>
      <c r="J286" s="5"/>
      <c r="K286" s="5"/>
      <c r="L286" s="5"/>
      <c r="M286" s="5"/>
      <c r="O286" s="224"/>
      <c r="Q286" s="17"/>
    </row>
    <row r="287" spans="2:17">
      <c r="B287" s="5"/>
      <c r="D287" s="5"/>
      <c r="E287" s="5"/>
      <c r="F287" s="5"/>
      <c r="G287" s="5"/>
      <c r="H287" s="5"/>
      <c r="I287" s="5"/>
      <c r="J287" s="5"/>
      <c r="K287" s="5"/>
      <c r="L287" s="5"/>
      <c r="M287" s="5"/>
      <c r="O287" s="224"/>
      <c r="Q287" s="17"/>
    </row>
    <row r="288" spans="2:17">
      <c r="B288" s="5"/>
      <c r="D288" s="5"/>
      <c r="E288" s="5"/>
      <c r="F288" s="5"/>
      <c r="G288" s="5"/>
      <c r="H288" s="5"/>
      <c r="I288" s="5"/>
      <c r="J288" s="5"/>
      <c r="K288" s="5"/>
      <c r="L288" s="5"/>
      <c r="M288" s="5"/>
      <c r="O288" s="224"/>
      <c r="Q288" s="17"/>
    </row>
    <row r="289" spans="2:17">
      <c r="B289" s="5"/>
      <c r="D289" s="5"/>
      <c r="E289" s="5"/>
      <c r="F289" s="5"/>
      <c r="G289" s="5"/>
      <c r="H289" s="5"/>
      <c r="I289" s="5"/>
      <c r="J289" s="5"/>
      <c r="K289" s="5"/>
      <c r="L289" s="5"/>
      <c r="M289" s="5"/>
      <c r="O289" s="224"/>
      <c r="Q289" s="17"/>
    </row>
    <row r="290" spans="2:17">
      <c r="B290" s="5"/>
      <c r="D290" s="5"/>
      <c r="E290" s="5"/>
      <c r="F290" s="5"/>
      <c r="G290" s="5"/>
      <c r="H290" s="5"/>
      <c r="I290" s="5"/>
      <c r="J290" s="5"/>
      <c r="K290" s="5"/>
      <c r="L290" s="5"/>
      <c r="M290" s="5"/>
      <c r="O290" s="224"/>
      <c r="Q290" s="17"/>
    </row>
    <row r="291" spans="2:17">
      <c r="B291" s="5"/>
      <c r="D291" s="5"/>
      <c r="E291" s="5"/>
      <c r="F291" s="5"/>
      <c r="G291" s="5"/>
      <c r="H291" s="5"/>
      <c r="I291" s="5"/>
      <c r="J291" s="5"/>
      <c r="K291" s="5"/>
      <c r="L291" s="5"/>
      <c r="M291" s="5"/>
      <c r="O291" s="224"/>
      <c r="Q291" s="17"/>
    </row>
    <row r="292" spans="2:17">
      <c r="B292" s="5"/>
      <c r="D292" s="5"/>
      <c r="E292" s="5"/>
      <c r="F292" s="5"/>
      <c r="G292" s="5"/>
      <c r="H292" s="5"/>
      <c r="I292" s="5"/>
      <c r="J292" s="5"/>
      <c r="K292" s="5"/>
      <c r="L292" s="5"/>
      <c r="M292" s="5"/>
      <c r="O292" s="224"/>
      <c r="Q292" s="17"/>
    </row>
    <row r="293" spans="2:17">
      <c r="B293" s="5"/>
      <c r="D293" s="5"/>
      <c r="E293" s="5"/>
      <c r="F293" s="5"/>
      <c r="G293" s="5"/>
      <c r="H293" s="5"/>
      <c r="I293" s="5"/>
      <c r="J293" s="5"/>
      <c r="K293" s="5"/>
      <c r="L293" s="5"/>
      <c r="M293" s="5"/>
      <c r="O293" s="224"/>
      <c r="Q293" s="17"/>
    </row>
    <row r="294" spans="2:17">
      <c r="B294" s="5"/>
      <c r="D294" s="5"/>
      <c r="E294" s="5"/>
      <c r="F294" s="5"/>
      <c r="G294" s="5"/>
      <c r="H294" s="5"/>
      <c r="I294" s="5"/>
      <c r="J294" s="5"/>
      <c r="K294" s="5"/>
      <c r="L294" s="5"/>
      <c r="M294" s="5"/>
      <c r="O294" s="224"/>
      <c r="Q294" s="17"/>
    </row>
    <row r="295" spans="2:17">
      <c r="B295" s="5"/>
      <c r="D295" s="5"/>
      <c r="E295" s="5"/>
      <c r="F295" s="5"/>
      <c r="G295" s="5"/>
      <c r="H295" s="5"/>
      <c r="I295" s="5"/>
      <c r="J295" s="5"/>
      <c r="K295" s="5"/>
      <c r="L295" s="5"/>
      <c r="M295" s="5"/>
      <c r="O295" s="224"/>
      <c r="Q295" s="17"/>
    </row>
    <row r="296" spans="2:17">
      <c r="B296" s="5"/>
      <c r="D296" s="5"/>
      <c r="E296" s="5"/>
      <c r="F296" s="5"/>
      <c r="G296" s="5"/>
      <c r="H296" s="5"/>
      <c r="I296" s="5"/>
      <c r="J296" s="5"/>
      <c r="K296" s="5"/>
      <c r="L296" s="5"/>
      <c r="M296" s="5"/>
      <c r="O296" s="224"/>
      <c r="Q296" s="17"/>
    </row>
    <row r="297" spans="2:17">
      <c r="B297" s="5"/>
      <c r="D297" s="5"/>
      <c r="E297" s="5"/>
      <c r="F297" s="5"/>
      <c r="G297" s="5"/>
      <c r="H297" s="5"/>
      <c r="I297" s="5"/>
      <c r="J297" s="5"/>
      <c r="K297" s="5"/>
      <c r="L297" s="5"/>
      <c r="M297" s="5"/>
      <c r="O297" s="224"/>
      <c r="Q297" s="17"/>
    </row>
    <row r="298" spans="2:17">
      <c r="B298" s="5"/>
      <c r="D298" s="5"/>
      <c r="E298" s="5"/>
      <c r="F298" s="5"/>
      <c r="G298" s="5"/>
      <c r="H298" s="5"/>
      <c r="I298" s="5"/>
      <c r="J298" s="5"/>
      <c r="K298" s="5"/>
      <c r="L298" s="5"/>
      <c r="M298" s="5"/>
      <c r="O298" s="224"/>
      <c r="Q298" s="17"/>
    </row>
    <row r="299" spans="2:17">
      <c r="B299" s="5"/>
      <c r="D299" s="5"/>
      <c r="E299" s="5"/>
      <c r="F299" s="5"/>
      <c r="G299" s="5"/>
      <c r="H299" s="5"/>
      <c r="I299" s="5"/>
      <c r="J299" s="5"/>
      <c r="K299" s="5"/>
      <c r="L299" s="5"/>
      <c r="M299" s="5"/>
      <c r="O299" s="224"/>
      <c r="Q299" s="17"/>
    </row>
    <row r="300" spans="2:17">
      <c r="B300" s="5"/>
      <c r="D300" s="5"/>
      <c r="E300" s="5"/>
      <c r="F300" s="5"/>
      <c r="G300" s="5"/>
      <c r="H300" s="5"/>
      <c r="I300" s="5"/>
      <c r="J300" s="5"/>
      <c r="K300" s="5"/>
      <c r="L300" s="5"/>
      <c r="M300" s="5"/>
      <c r="O300" s="224"/>
      <c r="Q300" s="17"/>
    </row>
    <row r="301" spans="2:17">
      <c r="B301" s="5"/>
      <c r="D301" s="5"/>
      <c r="E301" s="5"/>
      <c r="F301" s="5"/>
      <c r="G301" s="5"/>
      <c r="H301" s="5"/>
      <c r="I301" s="5"/>
      <c r="J301" s="5"/>
      <c r="K301" s="5"/>
      <c r="L301" s="5"/>
      <c r="M301" s="5"/>
      <c r="O301" s="224"/>
      <c r="Q301" s="17"/>
    </row>
    <row r="302" spans="2:17">
      <c r="B302" s="5"/>
      <c r="D302" s="5"/>
      <c r="E302" s="5"/>
      <c r="F302" s="5"/>
      <c r="G302" s="5"/>
      <c r="H302" s="5"/>
      <c r="I302" s="5"/>
      <c r="J302" s="5"/>
      <c r="K302" s="5"/>
      <c r="L302" s="5"/>
      <c r="M302" s="5"/>
      <c r="O302" s="224"/>
      <c r="Q302" s="17"/>
    </row>
    <row r="303" spans="2:17">
      <c r="B303" s="5"/>
      <c r="D303" s="5"/>
      <c r="E303" s="5"/>
      <c r="F303" s="5"/>
      <c r="G303" s="5"/>
      <c r="H303" s="5"/>
      <c r="I303" s="5"/>
      <c r="J303" s="5"/>
      <c r="K303" s="5"/>
      <c r="L303" s="5"/>
      <c r="M303" s="5"/>
      <c r="O303" s="224"/>
      <c r="Q303" s="17"/>
    </row>
    <row r="304" spans="2:17">
      <c r="B304" s="5"/>
      <c r="D304" s="5"/>
      <c r="E304" s="5"/>
      <c r="F304" s="5"/>
      <c r="G304" s="5"/>
      <c r="H304" s="5"/>
      <c r="I304" s="5"/>
      <c r="J304" s="5"/>
      <c r="K304" s="5"/>
      <c r="L304" s="5"/>
      <c r="M304" s="5"/>
      <c r="O304" s="224"/>
      <c r="Q304" s="17"/>
    </row>
    <row r="305" spans="2:17">
      <c r="B305" s="5"/>
      <c r="D305" s="5"/>
      <c r="E305" s="5"/>
      <c r="F305" s="5"/>
      <c r="G305" s="5"/>
      <c r="H305" s="5"/>
      <c r="I305" s="5"/>
      <c r="J305" s="5"/>
      <c r="K305" s="5"/>
      <c r="L305" s="5"/>
      <c r="M305" s="5"/>
      <c r="O305" s="224"/>
      <c r="Q305" s="17"/>
    </row>
    <row r="306" spans="2:17">
      <c r="B306" s="5"/>
      <c r="D306" s="5"/>
      <c r="E306" s="5"/>
      <c r="F306" s="5"/>
      <c r="G306" s="5"/>
      <c r="H306" s="5"/>
      <c r="I306" s="5"/>
      <c r="J306" s="5"/>
      <c r="K306" s="5"/>
      <c r="L306" s="5"/>
      <c r="M306" s="5"/>
      <c r="O306" s="224"/>
      <c r="Q306" s="17"/>
    </row>
    <row r="307" spans="2:17">
      <c r="B307" s="5"/>
      <c r="D307" s="5"/>
      <c r="E307" s="5"/>
      <c r="F307" s="5"/>
      <c r="G307" s="5"/>
      <c r="H307" s="5"/>
      <c r="I307" s="5"/>
      <c r="J307" s="5"/>
      <c r="K307" s="5"/>
      <c r="L307" s="5"/>
      <c r="M307" s="5"/>
      <c r="O307" s="224"/>
      <c r="Q307" s="17"/>
    </row>
    <row r="308" spans="2:17">
      <c r="B308" s="5"/>
      <c r="D308" s="5"/>
      <c r="E308" s="5"/>
      <c r="F308" s="5"/>
      <c r="G308" s="5"/>
      <c r="H308" s="5"/>
      <c r="I308" s="5"/>
      <c r="J308" s="5"/>
      <c r="K308" s="5"/>
      <c r="L308" s="5"/>
      <c r="M308" s="5"/>
      <c r="O308" s="224"/>
      <c r="Q308" s="17"/>
    </row>
    <row r="309" spans="2:17">
      <c r="B309" s="5"/>
      <c r="D309" s="5"/>
      <c r="E309" s="5"/>
      <c r="F309" s="5"/>
      <c r="G309" s="5"/>
      <c r="H309" s="5"/>
      <c r="I309" s="5"/>
      <c r="J309" s="5"/>
      <c r="K309" s="5"/>
      <c r="L309" s="5"/>
      <c r="M309" s="5"/>
      <c r="O309" s="224"/>
      <c r="Q309" s="17"/>
    </row>
    <row r="310" spans="2:17">
      <c r="B310" s="5"/>
      <c r="D310" s="5"/>
      <c r="E310" s="5"/>
      <c r="F310" s="5"/>
      <c r="G310" s="5"/>
      <c r="H310" s="5"/>
      <c r="I310" s="5"/>
      <c r="J310" s="5"/>
      <c r="K310" s="5"/>
      <c r="L310" s="5"/>
      <c r="M310" s="5"/>
      <c r="O310" s="224"/>
      <c r="Q310" s="17"/>
    </row>
    <row r="311" spans="2:17">
      <c r="B311" s="5"/>
      <c r="D311" s="5"/>
      <c r="E311" s="5"/>
      <c r="F311" s="5"/>
      <c r="G311" s="5"/>
      <c r="H311" s="5"/>
      <c r="I311" s="5"/>
      <c r="J311" s="5"/>
      <c r="K311" s="5"/>
      <c r="L311" s="5"/>
      <c r="M311" s="5"/>
      <c r="O311" s="224"/>
      <c r="Q311" s="17"/>
    </row>
    <row r="312" spans="2:17">
      <c r="B312" s="5"/>
      <c r="D312" s="5"/>
      <c r="E312" s="5"/>
      <c r="F312" s="5"/>
      <c r="G312" s="5"/>
      <c r="H312" s="5"/>
      <c r="I312" s="5"/>
      <c r="J312" s="5"/>
      <c r="K312" s="5"/>
      <c r="L312" s="5"/>
      <c r="M312" s="5"/>
      <c r="O312" s="224"/>
      <c r="Q312" s="17"/>
    </row>
    <row r="313" spans="2:17">
      <c r="B313" s="5"/>
      <c r="D313" s="5"/>
      <c r="E313" s="5"/>
      <c r="F313" s="5"/>
      <c r="G313" s="5"/>
      <c r="H313" s="5"/>
      <c r="I313" s="5"/>
      <c r="J313" s="5"/>
      <c r="K313" s="5"/>
      <c r="L313" s="5"/>
      <c r="M313" s="5"/>
      <c r="O313" s="224"/>
      <c r="Q313" s="17"/>
    </row>
    <row r="314" spans="2:17">
      <c r="B314" s="5"/>
      <c r="D314" s="5"/>
      <c r="E314" s="5"/>
      <c r="F314" s="5"/>
      <c r="G314" s="5"/>
      <c r="H314" s="5"/>
      <c r="I314" s="5"/>
      <c r="J314" s="5"/>
      <c r="K314" s="5"/>
      <c r="L314" s="5"/>
      <c r="M314" s="5"/>
      <c r="O314" s="224"/>
      <c r="Q314" s="17"/>
    </row>
    <row r="315" spans="2:17">
      <c r="B315" s="5"/>
      <c r="D315" s="5"/>
      <c r="E315" s="5"/>
      <c r="F315" s="5"/>
      <c r="G315" s="5"/>
      <c r="H315" s="5"/>
      <c r="I315" s="5"/>
      <c r="J315" s="5"/>
      <c r="K315" s="5"/>
      <c r="L315" s="5"/>
      <c r="M315" s="5"/>
      <c r="O315" s="224"/>
      <c r="Q315" s="17"/>
    </row>
    <row r="316" spans="2:17">
      <c r="B316" s="5"/>
      <c r="D316" s="5"/>
      <c r="E316" s="5"/>
      <c r="F316" s="5"/>
      <c r="G316" s="5"/>
      <c r="H316" s="5"/>
      <c r="I316" s="5"/>
      <c r="J316" s="5"/>
      <c r="K316" s="5"/>
      <c r="L316" s="5"/>
      <c r="M316" s="5"/>
      <c r="O316" s="224"/>
      <c r="Q316" s="17"/>
    </row>
    <row r="317" spans="2:17">
      <c r="B317" s="5"/>
      <c r="D317" s="5"/>
      <c r="E317" s="5"/>
      <c r="F317" s="5"/>
      <c r="G317" s="5"/>
      <c r="H317" s="5"/>
      <c r="I317" s="5"/>
      <c r="J317" s="5"/>
      <c r="K317" s="5"/>
      <c r="L317" s="5"/>
      <c r="M317" s="5"/>
      <c r="O317" s="224"/>
      <c r="Q317" s="17"/>
    </row>
    <row r="318" spans="2:17">
      <c r="B318" s="5"/>
      <c r="D318" s="5"/>
      <c r="E318" s="5"/>
      <c r="F318" s="5"/>
      <c r="G318" s="5"/>
      <c r="H318" s="5"/>
      <c r="I318" s="5"/>
      <c r="J318" s="5"/>
      <c r="K318" s="5"/>
      <c r="L318" s="5"/>
      <c r="M318" s="5"/>
      <c r="O318" s="224"/>
      <c r="Q318" s="17"/>
    </row>
    <row r="319" spans="2:17">
      <c r="B319" s="5"/>
      <c r="D319" s="5"/>
      <c r="E319" s="5"/>
      <c r="F319" s="5"/>
      <c r="G319" s="5"/>
      <c r="H319" s="5"/>
      <c r="I319" s="5"/>
      <c r="J319" s="5"/>
      <c r="K319" s="5"/>
      <c r="L319" s="5"/>
      <c r="M319" s="5"/>
      <c r="O319" s="224"/>
      <c r="Q319" s="17"/>
    </row>
    <row r="320" spans="2:17">
      <c r="B320" s="5"/>
      <c r="D320" s="5"/>
      <c r="E320" s="5"/>
      <c r="F320" s="5"/>
      <c r="G320" s="5"/>
      <c r="H320" s="5"/>
      <c r="I320" s="5"/>
      <c r="J320" s="5"/>
      <c r="K320" s="5"/>
      <c r="L320" s="5"/>
      <c r="M320" s="5"/>
      <c r="O320" s="224"/>
      <c r="Q320" s="17"/>
    </row>
    <row r="321" spans="2:17">
      <c r="B321" s="5"/>
      <c r="D321" s="5"/>
      <c r="E321" s="5"/>
      <c r="F321" s="5"/>
      <c r="G321" s="5"/>
      <c r="H321" s="5"/>
      <c r="I321" s="5"/>
      <c r="J321" s="5"/>
      <c r="K321" s="5"/>
      <c r="L321" s="5"/>
      <c r="M321" s="5"/>
      <c r="O321" s="224"/>
      <c r="Q321" s="17"/>
    </row>
    <row r="322" spans="2:17">
      <c r="B322" s="5"/>
      <c r="D322" s="5"/>
      <c r="E322" s="5"/>
      <c r="F322" s="5"/>
      <c r="G322" s="5"/>
      <c r="H322" s="5"/>
      <c r="I322" s="5"/>
      <c r="J322" s="5"/>
      <c r="K322" s="5"/>
      <c r="L322" s="5"/>
      <c r="M322" s="5"/>
      <c r="O322" s="224"/>
      <c r="Q322" s="17"/>
    </row>
    <row r="323" spans="2:17">
      <c r="B323" s="5"/>
      <c r="D323" s="5"/>
      <c r="E323" s="5"/>
      <c r="F323" s="5"/>
      <c r="G323" s="5"/>
      <c r="H323" s="5"/>
      <c r="I323" s="5"/>
      <c r="J323" s="5"/>
      <c r="K323" s="5"/>
      <c r="L323" s="5"/>
      <c r="M323" s="5"/>
      <c r="O323" s="224"/>
      <c r="Q323" s="17"/>
    </row>
    <row r="324" spans="2:17">
      <c r="B324" s="5"/>
      <c r="D324" s="5"/>
      <c r="E324" s="5"/>
      <c r="F324" s="5"/>
      <c r="G324" s="5"/>
      <c r="H324" s="5"/>
      <c r="I324" s="5"/>
      <c r="J324" s="5"/>
      <c r="K324" s="5"/>
      <c r="L324" s="5"/>
      <c r="M324" s="5"/>
      <c r="O324" s="224"/>
      <c r="Q324" s="17"/>
    </row>
    <row r="325" spans="2:17">
      <c r="B325" s="5"/>
      <c r="D325" s="5"/>
      <c r="E325" s="5"/>
      <c r="F325" s="5"/>
      <c r="G325" s="5"/>
      <c r="H325" s="5"/>
      <c r="I325" s="5"/>
      <c r="J325" s="5"/>
      <c r="K325" s="5"/>
      <c r="L325" s="5"/>
      <c r="M325" s="5"/>
      <c r="O325" s="224"/>
      <c r="Q325" s="17"/>
    </row>
    <row r="326" spans="2:17">
      <c r="B326" s="5"/>
      <c r="D326" s="5"/>
      <c r="E326" s="5"/>
      <c r="F326" s="5"/>
      <c r="G326" s="5"/>
      <c r="H326" s="5"/>
      <c r="I326" s="5"/>
      <c r="J326" s="5"/>
      <c r="K326" s="5"/>
      <c r="L326" s="5"/>
      <c r="M326" s="5"/>
      <c r="O326" s="224"/>
      <c r="Q326" s="17"/>
    </row>
    <row r="327" spans="2:17">
      <c r="B327" s="5"/>
      <c r="D327" s="5"/>
      <c r="E327" s="5"/>
      <c r="F327" s="5"/>
      <c r="G327" s="5"/>
      <c r="H327" s="5"/>
      <c r="I327" s="5"/>
      <c r="J327" s="5"/>
      <c r="K327" s="5"/>
      <c r="L327" s="5"/>
      <c r="M327" s="5"/>
      <c r="O327" s="224"/>
      <c r="Q327" s="17"/>
    </row>
    <row r="328" spans="2:17">
      <c r="B328" s="5"/>
      <c r="D328" s="5"/>
      <c r="E328" s="5"/>
      <c r="F328" s="5"/>
      <c r="G328" s="5"/>
      <c r="H328" s="5"/>
      <c r="I328" s="5"/>
      <c r="J328" s="5"/>
      <c r="K328" s="5"/>
      <c r="L328" s="5"/>
      <c r="M328" s="5"/>
      <c r="O328" s="224"/>
      <c r="Q328" s="17"/>
    </row>
    <row r="329" spans="2:17">
      <c r="B329" s="5"/>
      <c r="D329" s="5"/>
      <c r="E329" s="5"/>
      <c r="F329" s="5"/>
      <c r="G329" s="5"/>
      <c r="H329" s="5"/>
      <c r="I329" s="5"/>
      <c r="J329" s="5"/>
      <c r="K329" s="5"/>
      <c r="L329" s="5"/>
      <c r="M329" s="5"/>
      <c r="O329" s="224"/>
      <c r="Q329" s="17"/>
    </row>
    <row r="330" spans="2:17">
      <c r="B330" s="5"/>
      <c r="D330" s="5"/>
      <c r="E330" s="5"/>
      <c r="F330" s="5"/>
      <c r="G330" s="5"/>
      <c r="H330" s="5"/>
      <c r="I330" s="5"/>
      <c r="J330" s="5"/>
      <c r="K330" s="5"/>
      <c r="L330" s="5"/>
      <c r="M330" s="5"/>
      <c r="O330" s="224"/>
      <c r="Q330" s="17"/>
    </row>
    <row r="331" spans="2:17">
      <c r="B331" s="5"/>
      <c r="D331" s="5"/>
      <c r="E331" s="5"/>
      <c r="F331" s="5"/>
      <c r="G331" s="5"/>
      <c r="H331" s="5"/>
      <c r="I331" s="5"/>
      <c r="J331" s="5"/>
      <c r="K331" s="5"/>
      <c r="L331" s="5"/>
      <c r="M331" s="5"/>
      <c r="O331" s="224"/>
      <c r="Q331" s="17"/>
    </row>
    <row r="332" spans="2:17">
      <c r="B332" s="5"/>
      <c r="D332" s="5"/>
      <c r="E332" s="5"/>
      <c r="F332" s="5"/>
      <c r="G332" s="5"/>
      <c r="H332" s="5"/>
      <c r="I332" s="5"/>
      <c r="J332" s="5"/>
      <c r="K332" s="5"/>
      <c r="L332" s="5"/>
      <c r="M332" s="5"/>
      <c r="O332" s="224"/>
      <c r="Q332" s="17"/>
    </row>
    <row r="333" spans="2:17">
      <c r="B333" s="5"/>
      <c r="D333" s="5"/>
      <c r="E333" s="5"/>
      <c r="F333" s="5"/>
      <c r="G333" s="5"/>
      <c r="H333" s="5"/>
      <c r="I333" s="5"/>
      <c r="J333" s="5"/>
      <c r="K333" s="5"/>
      <c r="L333" s="5"/>
      <c r="M333" s="5"/>
      <c r="O333" s="224"/>
      <c r="Q333" s="17"/>
    </row>
    <row r="334" spans="2:17">
      <c r="B334" s="5"/>
      <c r="D334" s="5"/>
      <c r="E334" s="5"/>
      <c r="F334" s="5"/>
      <c r="G334" s="5"/>
      <c r="H334" s="5"/>
      <c r="I334" s="5"/>
      <c r="J334" s="5"/>
      <c r="K334" s="5"/>
      <c r="L334" s="5"/>
      <c r="M334" s="5"/>
      <c r="O334" s="224"/>
      <c r="Q334" s="17"/>
    </row>
    <row r="335" spans="2:17">
      <c r="B335" s="5"/>
      <c r="D335" s="5"/>
      <c r="E335" s="5"/>
      <c r="F335" s="5"/>
      <c r="G335" s="5"/>
      <c r="H335" s="5"/>
      <c r="I335" s="5"/>
      <c r="J335" s="5"/>
      <c r="K335" s="5"/>
      <c r="L335" s="5"/>
      <c r="M335" s="5"/>
      <c r="O335" s="224"/>
      <c r="Q335" s="17"/>
    </row>
    <row r="336" spans="2:17">
      <c r="B336" s="5"/>
      <c r="D336" s="5"/>
      <c r="E336" s="5"/>
      <c r="F336" s="5"/>
      <c r="G336" s="5"/>
      <c r="H336" s="5"/>
      <c r="I336" s="5"/>
      <c r="J336" s="5"/>
      <c r="K336" s="5"/>
      <c r="L336" s="5"/>
      <c r="M336" s="5"/>
      <c r="O336" s="224"/>
      <c r="Q336" s="17"/>
    </row>
    <row r="337" spans="2:17">
      <c r="B337" s="5"/>
      <c r="D337" s="5"/>
      <c r="E337" s="5"/>
      <c r="F337" s="5"/>
      <c r="G337" s="5"/>
      <c r="H337" s="5"/>
      <c r="I337" s="5"/>
      <c r="J337" s="5"/>
      <c r="K337" s="5"/>
      <c r="L337" s="5"/>
      <c r="M337" s="5"/>
      <c r="O337" s="224"/>
      <c r="Q337" s="17"/>
    </row>
    <row r="338" spans="2:17">
      <c r="B338" s="5"/>
      <c r="D338" s="5"/>
      <c r="E338" s="5"/>
      <c r="F338" s="5"/>
      <c r="G338" s="5"/>
      <c r="H338" s="5"/>
      <c r="I338" s="5"/>
      <c r="J338" s="5"/>
      <c r="K338" s="5"/>
      <c r="L338" s="5"/>
      <c r="M338" s="5"/>
      <c r="O338" s="224"/>
      <c r="Q338" s="17"/>
    </row>
    <row r="339" spans="2:17">
      <c r="B339" s="5"/>
      <c r="D339" s="5"/>
      <c r="E339" s="5"/>
      <c r="F339" s="5"/>
      <c r="G339" s="5"/>
      <c r="H339" s="5"/>
      <c r="I339" s="5"/>
      <c r="J339" s="5"/>
      <c r="K339" s="5"/>
      <c r="L339" s="5"/>
      <c r="M339" s="5"/>
      <c r="O339" s="224"/>
      <c r="Q339" s="17"/>
    </row>
    <row r="340" spans="2:17">
      <c r="B340" s="5"/>
      <c r="D340" s="5"/>
      <c r="E340" s="5"/>
      <c r="F340" s="5"/>
      <c r="G340" s="5"/>
      <c r="H340" s="5"/>
      <c r="I340" s="5"/>
      <c r="J340" s="5"/>
      <c r="K340" s="5"/>
      <c r="L340" s="5"/>
      <c r="M340" s="5"/>
      <c r="O340" s="224"/>
      <c r="Q340" s="17"/>
    </row>
    <row r="341" spans="2:17">
      <c r="B341" s="5"/>
      <c r="D341" s="5"/>
      <c r="E341" s="5"/>
      <c r="F341" s="5"/>
      <c r="G341" s="5"/>
      <c r="H341" s="5"/>
      <c r="I341" s="5"/>
      <c r="J341" s="5"/>
      <c r="K341" s="5"/>
      <c r="L341" s="5"/>
      <c r="M341" s="5"/>
      <c r="O341" s="224"/>
      <c r="Q341" s="17"/>
    </row>
    <row r="342" spans="2:17">
      <c r="B342" s="5"/>
      <c r="D342" s="5"/>
      <c r="E342" s="5"/>
      <c r="F342" s="5"/>
      <c r="G342" s="5"/>
      <c r="H342" s="5"/>
      <c r="I342" s="5"/>
      <c r="J342" s="5"/>
      <c r="K342" s="5"/>
      <c r="L342" s="5"/>
      <c r="M342" s="5"/>
      <c r="O342" s="224"/>
      <c r="Q342" s="17"/>
    </row>
    <row r="343" spans="2:17">
      <c r="B343" s="5"/>
      <c r="D343" s="5"/>
      <c r="E343" s="5"/>
      <c r="F343" s="5"/>
      <c r="G343" s="5"/>
      <c r="H343" s="5"/>
      <c r="I343" s="5"/>
      <c r="J343" s="5"/>
      <c r="K343" s="5"/>
      <c r="L343" s="5"/>
      <c r="M343" s="5"/>
      <c r="O343" s="224"/>
      <c r="Q343" s="17"/>
    </row>
    <row r="344" spans="2:17">
      <c r="B344" s="5"/>
      <c r="D344" s="5"/>
      <c r="E344" s="5"/>
      <c r="F344" s="5"/>
      <c r="G344" s="5"/>
      <c r="H344" s="5"/>
      <c r="I344" s="5"/>
      <c r="J344" s="5"/>
      <c r="K344" s="5"/>
      <c r="L344" s="5"/>
      <c r="M344" s="5"/>
      <c r="O344" s="224"/>
      <c r="Q344" s="17"/>
    </row>
    <row r="345" spans="2:17">
      <c r="B345" s="5"/>
      <c r="D345" s="5"/>
      <c r="E345" s="5"/>
      <c r="F345" s="5"/>
      <c r="G345" s="5"/>
      <c r="H345" s="5"/>
      <c r="I345" s="5"/>
      <c r="J345" s="5"/>
      <c r="K345" s="5"/>
      <c r="L345" s="5"/>
      <c r="M345" s="5"/>
      <c r="O345" s="224"/>
      <c r="Q345" s="17"/>
    </row>
    <row r="346" spans="2:17">
      <c r="B346" s="5"/>
      <c r="D346" s="5"/>
      <c r="E346" s="5"/>
      <c r="F346" s="5"/>
      <c r="G346" s="5"/>
      <c r="H346" s="5"/>
      <c r="I346" s="5"/>
      <c r="J346" s="5"/>
      <c r="K346" s="5"/>
      <c r="L346" s="5"/>
      <c r="M346" s="5"/>
      <c r="O346" s="224"/>
      <c r="Q346" s="17"/>
    </row>
    <row r="347" spans="2:17">
      <c r="B347" s="5"/>
      <c r="D347" s="5"/>
      <c r="E347" s="5"/>
      <c r="F347" s="5"/>
      <c r="G347" s="5"/>
      <c r="H347" s="5"/>
      <c r="I347" s="5"/>
      <c r="J347" s="5"/>
      <c r="K347" s="5"/>
      <c r="L347" s="5"/>
      <c r="M347" s="5"/>
      <c r="O347" s="224"/>
      <c r="Q347" s="17"/>
    </row>
    <row r="348" spans="2:17">
      <c r="B348" s="5"/>
      <c r="D348" s="5"/>
      <c r="E348" s="5"/>
      <c r="F348" s="5"/>
      <c r="G348" s="5"/>
      <c r="H348" s="5"/>
      <c r="I348" s="5"/>
      <c r="J348" s="5"/>
      <c r="K348" s="5"/>
      <c r="L348" s="5"/>
      <c r="M348" s="5"/>
      <c r="O348" s="224"/>
      <c r="Q348" s="17"/>
    </row>
    <row r="349" spans="2:17">
      <c r="B349" s="5"/>
      <c r="D349" s="5"/>
      <c r="E349" s="5"/>
      <c r="F349" s="5"/>
      <c r="G349" s="5"/>
      <c r="H349" s="5"/>
      <c r="I349" s="5"/>
      <c r="J349" s="5"/>
      <c r="K349" s="5"/>
      <c r="L349" s="5"/>
      <c r="M349" s="5"/>
      <c r="O349" s="224"/>
      <c r="Q349" s="17"/>
    </row>
    <row r="350" spans="2:17">
      <c r="B350" s="5"/>
      <c r="D350" s="5"/>
      <c r="E350" s="5"/>
      <c r="F350" s="5"/>
      <c r="G350" s="5"/>
      <c r="H350" s="5"/>
      <c r="I350" s="5"/>
      <c r="J350" s="5"/>
      <c r="K350" s="5"/>
      <c r="L350" s="5"/>
      <c r="M350" s="5"/>
      <c r="O350" s="224"/>
      <c r="Q350" s="17"/>
    </row>
    <row r="351" spans="2:17">
      <c r="B351" s="5"/>
      <c r="D351" s="5"/>
      <c r="E351" s="5"/>
      <c r="F351" s="5"/>
      <c r="G351" s="5"/>
      <c r="H351" s="5"/>
      <c r="I351" s="5"/>
      <c r="J351" s="5"/>
      <c r="K351" s="5"/>
      <c r="L351" s="5"/>
      <c r="M351" s="5"/>
      <c r="O351" s="224"/>
      <c r="Q351" s="17"/>
    </row>
    <row r="352" spans="2:17">
      <c r="B352" s="5"/>
      <c r="D352" s="5"/>
      <c r="E352" s="5"/>
      <c r="F352" s="5"/>
      <c r="G352" s="5"/>
      <c r="H352" s="5"/>
      <c r="I352" s="5"/>
      <c r="J352" s="5"/>
      <c r="K352" s="5"/>
      <c r="L352" s="5"/>
      <c r="M352" s="5"/>
      <c r="O352" s="224"/>
      <c r="Q352" s="17"/>
    </row>
    <row r="353" spans="2:17">
      <c r="B353" s="5"/>
      <c r="D353" s="5"/>
      <c r="E353" s="5"/>
      <c r="F353" s="5"/>
      <c r="G353" s="5"/>
      <c r="H353" s="5"/>
      <c r="I353" s="5"/>
      <c r="J353" s="5"/>
      <c r="K353" s="5"/>
      <c r="L353" s="5"/>
      <c r="M353" s="5"/>
      <c r="O353" s="224"/>
      <c r="Q353" s="17"/>
    </row>
    <row r="354" spans="2:17">
      <c r="B354" s="5"/>
      <c r="D354" s="5"/>
      <c r="E354" s="5"/>
      <c r="F354" s="5"/>
      <c r="G354" s="5"/>
      <c r="H354" s="5"/>
      <c r="I354" s="5"/>
      <c r="J354" s="5"/>
      <c r="K354" s="5"/>
      <c r="L354" s="5"/>
      <c r="M354" s="5"/>
      <c r="O354" s="224"/>
      <c r="Q354" s="17"/>
    </row>
    <row r="355" spans="2:17">
      <c r="B355" s="5"/>
      <c r="D355" s="5"/>
      <c r="E355" s="5"/>
      <c r="F355" s="5"/>
      <c r="G355" s="5"/>
      <c r="H355" s="5"/>
      <c r="I355" s="5"/>
      <c r="J355" s="5"/>
      <c r="K355" s="5"/>
      <c r="L355" s="5"/>
      <c r="M355" s="5"/>
      <c r="O355" s="224"/>
      <c r="Q355" s="17"/>
    </row>
    <row r="356" spans="2:17">
      <c r="B356" s="5"/>
      <c r="D356" s="5"/>
      <c r="E356" s="5"/>
      <c r="F356" s="5"/>
      <c r="G356" s="5"/>
      <c r="H356" s="5"/>
      <c r="I356" s="5"/>
      <c r="J356" s="5"/>
      <c r="K356" s="5"/>
      <c r="L356" s="5"/>
      <c r="M356" s="5"/>
      <c r="O356" s="224"/>
      <c r="Q356" s="17"/>
    </row>
    <row r="357" spans="2:17">
      <c r="B357" s="5"/>
      <c r="D357" s="5"/>
      <c r="E357" s="5"/>
      <c r="F357" s="5"/>
      <c r="G357" s="5"/>
      <c r="H357" s="5"/>
      <c r="I357" s="5"/>
      <c r="J357" s="5"/>
      <c r="K357" s="5"/>
      <c r="L357" s="5"/>
      <c r="M357" s="5"/>
      <c r="O357" s="224"/>
      <c r="Q357" s="17"/>
    </row>
    <row r="358" spans="2:17">
      <c r="B358" s="5"/>
      <c r="D358" s="5"/>
      <c r="E358" s="5"/>
      <c r="F358" s="5"/>
      <c r="G358" s="5"/>
      <c r="H358" s="5"/>
      <c r="I358" s="5"/>
      <c r="J358" s="5"/>
      <c r="K358" s="5"/>
      <c r="L358" s="5"/>
      <c r="M358" s="5"/>
      <c r="O358" s="224"/>
      <c r="Q358" s="17"/>
    </row>
    <row r="359" spans="2:17">
      <c r="B359" s="5"/>
      <c r="D359" s="5"/>
      <c r="E359" s="5"/>
      <c r="F359" s="5"/>
      <c r="G359" s="5"/>
      <c r="H359" s="5"/>
      <c r="I359" s="5"/>
      <c r="J359" s="5"/>
      <c r="K359" s="5"/>
      <c r="L359" s="5"/>
      <c r="M359" s="5"/>
      <c r="O359" s="224"/>
      <c r="Q359" s="17"/>
    </row>
    <row r="360" spans="2:17">
      <c r="B360" s="5"/>
      <c r="D360" s="5"/>
      <c r="E360" s="5"/>
      <c r="F360" s="5"/>
      <c r="G360" s="5"/>
      <c r="H360" s="5"/>
      <c r="I360" s="5"/>
      <c r="J360" s="5"/>
      <c r="K360" s="5"/>
      <c r="L360" s="5"/>
      <c r="M360" s="5"/>
      <c r="O360" s="224"/>
      <c r="Q360" s="17"/>
    </row>
    <row r="361" spans="2:17">
      <c r="B361" s="5"/>
      <c r="D361" s="5"/>
      <c r="E361" s="5"/>
      <c r="F361" s="5"/>
      <c r="G361" s="5"/>
      <c r="H361" s="5"/>
      <c r="I361" s="5"/>
      <c r="J361" s="5"/>
      <c r="K361" s="5"/>
      <c r="L361" s="5"/>
      <c r="M361" s="5"/>
      <c r="O361" s="224"/>
      <c r="Q361" s="17"/>
    </row>
    <row r="362" spans="2:17">
      <c r="B362" s="5"/>
      <c r="D362" s="5"/>
      <c r="E362" s="5"/>
      <c r="F362" s="5"/>
      <c r="G362" s="5"/>
      <c r="H362" s="5"/>
      <c r="I362" s="5"/>
      <c r="J362" s="5"/>
      <c r="K362" s="5"/>
      <c r="L362" s="5"/>
      <c r="M362" s="5"/>
      <c r="O362" s="224"/>
      <c r="Q362" s="17"/>
    </row>
    <row r="363" spans="2:17">
      <c r="B363" s="5"/>
      <c r="D363" s="5"/>
      <c r="E363" s="5"/>
      <c r="F363" s="5"/>
      <c r="G363" s="5"/>
      <c r="H363" s="5"/>
      <c r="I363" s="5"/>
      <c r="J363" s="5"/>
      <c r="K363" s="5"/>
      <c r="L363" s="5"/>
      <c r="M363" s="5"/>
      <c r="O363" s="224"/>
      <c r="Q363" s="17"/>
    </row>
    <row r="364" spans="2:17">
      <c r="B364" s="5"/>
      <c r="D364" s="5"/>
      <c r="E364" s="5"/>
      <c r="F364" s="5"/>
      <c r="G364" s="5"/>
      <c r="H364" s="5"/>
      <c r="I364" s="5"/>
      <c r="J364" s="5"/>
      <c r="K364" s="5"/>
      <c r="L364" s="5"/>
      <c r="M364" s="5"/>
      <c r="O364" s="224"/>
      <c r="Q364" s="17"/>
    </row>
    <row r="365" spans="2:17">
      <c r="B365" s="5"/>
      <c r="D365" s="5"/>
      <c r="E365" s="5"/>
      <c r="F365" s="5"/>
      <c r="G365" s="5"/>
      <c r="H365" s="5"/>
      <c r="I365" s="5"/>
      <c r="J365" s="5"/>
      <c r="K365" s="5"/>
      <c r="L365" s="5"/>
      <c r="M365" s="5"/>
      <c r="O365" s="224"/>
      <c r="Q365" s="17"/>
    </row>
    <row r="366" spans="2:17">
      <c r="B366" s="5"/>
      <c r="D366" s="5"/>
      <c r="E366" s="5"/>
      <c r="F366" s="5"/>
      <c r="G366" s="5"/>
      <c r="H366" s="5"/>
      <c r="I366" s="5"/>
      <c r="J366" s="5"/>
      <c r="K366" s="5"/>
      <c r="L366" s="5"/>
      <c r="M366" s="5"/>
      <c r="O366" s="224"/>
      <c r="Q366" s="17"/>
    </row>
    <row r="367" spans="2:17">
      <c r="B367" s="5"/>
      <c r="D367" s="5"/>
      <c r="E367" s="5"/>
      <c r="F367" s="5"/>
      <c r="G367" s="5"/>
      <c r="H367" s="5"/>
      <c r="I367" s="5"/>
      <c r="J367" s="5"/>
      <c r="K367" s="5"/>
      <c r="L367" s="5"/>
      <c r="M367" s="5"/>
      <c r="O367" s="224"/>
      <c r="Q367" s="17"/>
    </row>
    <row r="368" spans="2:17">
      <c r="B368" s="5"/>
      <c r="D368" s="5"/>
      <c r="E368" s="5"/>
      <c r="F368" s="5"/>
      <c r="G368" s="5"/>
      <c r="H368" s="5"/>
      <c r="I368" s="5"/>
      <c r="J368" s="5"/>
      <c r="K368" s="5"/>
      <c r="L368" s="5"/>
      <c r="M368" s="5"/>
      <c r="O368" s="224"/>
      <c r="Q368" s="17"/>
    </row>
    <row r="369" spans="2:17">
      <c r="B369" s="5"/>
      <c r="D369" s="5"/>
      <c r="E369" s="5"/>
      <c r="F369" s="5"/>
      <c r="G369" s="5"/>
      <c r="H369" s="5"/>
      <c r="I369" s="5"/>
      <c r="J369" s="5"/>
      <c r="K369" s="5"/>
      <c r="L369" s="5"/>
      <c r="M369" s="5"/>
      <c r="O369" s="224"/>
      <c r="Q369" s="17"/>
    </row>
    <row r="370" spans="2:17">
      <c r="B370" s="5"/>
      <c r="D370" s="5"/>
      <c r="E370" s="5"/>
      <c r="F370" s="5"/>
      <c r="G370" s="5"/>
      <c r="H370" s="5"/>
      <c r="I370" s="5"/>
      <c r="J370" s="5"/>
      <c r="K370" s="5"/>
      <c r="L370" s="5"/>
      <c r="M370" s="5"/>
      <c r="O370" s="224"/>
      <c r="Q370" s="17"/>
    </row>
    <row r="371" spans="2:17">
      <c r="B371" s="5"/>
      <c r="D371" s="5"/>
      <c r="E371" s="5"/>
      <c r="F371" s="5"/>
      <c r="G371" s="5"/>
      <c r="H371" s="5"/>
      <c r="I371" s="5"/>
      <c r="J371" s="5"/>
      <c r="K371" s="5"/>
      <c r="L371" s="5"/>
      <c r="M371" s="5"/>
      <c r="O371" s="224"/>
      <c r="Q371" s="17"/>
    </row>
    <row r="372" spans="2:17">
      <c r="B372" s="5"/>
      <c r="D372" s="5"/>
      <c r="E372" s="5"/>
      <c r="F372" s="5"/>
      <c r="G372" s="5"/>
      <c r="H372" s="5"/>
      <c r="I372" s="5"/>
      <c r="J372" s="5"/>
      <c r="K372" s="5"/>
      <c r="L372" s="5"/>
      <c r="M372" s="5"/>
      <c r="O372" s="224"/>
      <c r="Q372" s="17"/>
    </row>
    <row r="373" spans="2:17">
      <c r="B373" s="5"/>
      <c r="D373" s="5"/>
      <c r="E373" s="5"/>
      <c r="F373" s="5"/>
      <c r="G373" s="5"/>
      <c r="H373" s="5"/>
      <c r="I373" s="5"/>
      <c r="J373" s="5"/>
      <c r="K373" s="5"/>
      <c r="L373" s="5"/>
      <c r="M373" s="5"/>
      <c r="O373" s="224"/>
      <c r="Q373" s="17"/>
    </row>
    <row r="374" spans="2:17">
      <c r="B374" s="5"/>
      <c r="D374" s="5"/>
      <c r="E374" s="5"/>
      <c r="F374" s="5"/>
      <c r="G374" s="5"/>
      <c r="H374" s="5"/>
      <c r="I374" s="5"/>
      <c r="J374" s="5"/>
      <c r="K374" s="5"/>
      <c r="L374" s="5"/>
      <c r="M374" s="5"/>
      <c r="O374" s="224"/>
      <c r="Q374" s="17"/>
    </row>
    <row r="375" spans="2:17">
      <c r="B375" s="5"/>
      <c r="D375" s="5"/>
      <c r="E375" s="5"/>
      <c r="F375" s="5"/>
      <c r="G375" s="5"/>
      <c r="H375" s="5"/>
      <c r="I375" s="5"/>
      <c r="J375" s="5"/>
      <c r="K375" s="5"/>
      <c r="L375" s="5"/>
      <c r="M375" s="5"/>
      <c r="O375" s="224"/>
      <c r="Q375" s="17"/>
    </row>
    <row r="376" spans="2:17">
      <c r="B376" s="5"/>
      <c r="D376" s="5"/>
      <c r="E376" s="5"/>
      <c r="F376" s="5"/>
      <c r="G376" s="5"/>
      <c r="H376" s="5"/>
      <c r="I376" s="5"/>
      <c r="J376" s="5"/>
      <c r="K376" s="5"/>
      <c r="L376" s="5"/>
      <c r="M376" s="5"/>
      <c r="O376" s="224"/>
      <c r="Q376" s="17"/>
    </row>
    <row r="377" spans="2:17">
      <c r="B377" s="5"/>
      <c r="D377" s="5"/>
      <c r="E377" s="5"/>
      <c r="F377" s="5"/>
      <c r="G377" s="5"/>
      <c r="H377" s="5"/>
      <c r="I377" s="5"/>
      <c r="J377" s="5"/>
      <c r="K377" s="5"/>
      <c r="L377" s="5"/>
      <c r="M377" s="5"/>
      <c r="O377" s="224"/>
      <c r="Q377" s="17"/>
    </row>
    <row r="378" spans="2:17">
      <c r="B378" s="5"/>
      <c r="D378" s="5"/>
      <c r="E378" s="5"/>
      <c r="F378" s="5"/>
      <c r="G378" s="5"/>
      <c r="H378" s="5"/>
      <c r="I378" s="5"/>
      <c r="J378" s="5"/>
      <c r="K378" s="5"/>
      <c r="L378" s="5"/>
      <c r="M378" s="5"/>
      <c r="O378" s="224"/>
      <c r="Q378" s="17"/>
    </row>
    <row r="379" spans="2:17">
      <c r="B379" s="5"/>
      <c r="D379" s="5"/>
      <c r="E379" s="5"/>
      <c r="F379" s="5"/>
      <c r="G379" s="5"/>
      <c r="H379" s="5"/>
      <c r="I379" s="5"/>
      <c r="J379" s="5"/>
      <c r="K379" s="5"/>
      <c r="L379" s="5"/>
      <c r="M379" s="5"/>
      <c r="O379" s="224"/>
      <c r="Q379" s="17"/>
    </row>
    <row r="380" spans="2:17">
      <c r="B380" s="5"/>
      <c r="D380" s="5"/>
      <c r="E380" s="5"/>
      <c r="F380" s="5"/>
      <c r="G380" s="5"/>
      <c r="H380" s="5"/>
      <c r="I380" s="5"/>
      <c r="J380" s="5"/>
      <c r="K380" s="5"/>
      <c r="L380" s="5"/>
      <c r="M380" s="5"/>
      <c r="O380" s="224"/>
      <c r="Q380" s="17"/>
    </row>
    <row r="381" spans="2:17">
      <c r="B381" s="5"/>
      <c r="D381" s="5"/>
      <c r="E381" s="5"/>
      <c r="F381" s="5"/>
      <c r="G381" s="5"/>
      <c r="H381" s="5"/>
      <c r="I381" s="5"/>
      <c r="J381" s="5"/>
      <c r="K381" s="5"/>
      <c r="L381" s="5"/>
      <c r="M381" s="5"/>
      <c r="O381" s="224"/>
      <c r="Q381" s="17"/>
    </row>
    <row r="382" spans="2:17">
      <c r="B382" s="5"/>
      <c r="D382" s="5"/>
      <c r="E382" s="5"/>
      <c r="F382" s="5"/>
      <c r="G382" s="5"/>
      <c r="H382" s="5"/>
      <c r="I382" s="5"/>
      <c r="J382" s="5"/>
      <c r="K382" s="5"/>
      <c r="L382" s="5"/>
      <c r="M382" s="5"/>
      <c r="O382" s="224"/>
      <c r="Q382" s="17"/>
    </row>
    <row r="383" spans="2:17">
      <c r="B383" s="5"/>
      <c r="D383" s="5"/>
      <c r="E383" s="5"/>
      <c r="F383" s="5"/>
      <c r="G383" s="5"/>
      <c r="H383" s="5"/>
      <c r="I383" s="5"/>
      <c r="J383" s="5"/>
      <c r="K383" s="5"/>
      <c r="L383" s="5"/>
      <c r="M383" s="5"/>
      <c r="O383" s="224"/>
      <c r="Q383" s="17"/>
    </row>
    <row r="384" spans="2:17">
      <c r="B384" s="5"/>
      <c r="D384" s="5"/>
      <c r="E384" s="5"/>
      <c r="F384" s="5"/>
      <c r="G384" s="5"/>
      <c r="H384" s="5"/>
      <c r="I384" s="5"/>
      <c r="J384" s="5"/>
      <c r="K384" s="5"/>
      <c r="L384" s="5"/>
      <c r="M384" s="5"/>
      <c r="O384" s="224"/>
      <c r="Q384" s="17"/>
    </row>
    <row r="385" spans="2:17">
      <c r="B385" s="5"/>
      <c r="D385" s="5"/>
      <c r="E385" s="5"/>
      <c r="F385" s="5"/>
      <c r="G385" s="5"/>
      <c r="H385" s="5"/>
      <c r="I385" s="5"/>
      <c r="J385" s="5"/>
      <c r="K385" s="5"/>
      <c r="L385" s="5"/>
      <c r="M385" s="5"/>
      <c r="O385" s="224"/>
      <c r="Q385" s="17"/>
    </row>
    <row r="386" spans="2:17">
      <c r="B386" s="5"/>
      <c r="D386" s="5"/>
      <c r="E386" s="5"/>
      <c r="F386" s="5"/>
      <c r="G386" s="5"/>
      <c r="H386" s="5"/>
      <c r="I386" s="5"/>
      <c r="J386" s="5"/>
      <c r="K386" s="5"/>
      <c r="L386" s="5"/>
      <c r="M386" s="5"/>
      <c r="O386" s="224"/>
      <c r="Q386" s="17"/>
    </row>
    <row r="387" spans="2:17">
      <c r="B387" s="5"/>
      <c r="D387" s="5"/>
      <c r="E387" s="5"/>
      <c r="F387" s="5"/>
      <c r="G387" s="5"/>
      <c r="H387" s="5"/>
      <c r="I387" s="5"/>
      <c r="J387" s="5"/>
      <c r="K387" s="5"/>
      <c r="L387" s="5"/>
      <c r="M387" s="5"/>
      <c r="O387" s="224"/>
      <c r="Q387" s="17"/>
    </row>
    <row r="388" spans="2:17">
      <c r="B388" s="5"/>
      <c r="D388" s="5"/>
      <c r="E388" s="5"/>
      <c r="F388" s="5"/>
      <c r="G388" s="5"/>
      <c r="H388" s="5"/>
      <c r="I388" s="5"/>
      <c r="J388" s="5"/>
      <c r="K388" s="5"/>
      <c r="L388" s="5"/>
      <c r="M388" s="5"/>
      <c r="O388" s="224"/>
      <c r="Q388" s="17"/>
    </row>
    <row r="389" spans="2:17">
      <c r="B389" s="5"/>
      <c r="D389" s="5"/>
      <c r="E389" s="5"/>
      <c r="F389" s="5"/>
      <c r="G389" s="5"/>
      <c r="H389" s="5"/>
      <c r="I389" s="5"/>
      <c r="J389" s="5"/>
      <c r="K389" s="5"/>
      <c r="L389" s="5"/>
      <c r="M389" s="5"/>
      <c r="O389" s="224"/>
      <c r="Q389" s="17"/>
    </row>
    <row r="390" spans="2:17">
      <c r="B390" s="5"/>
      <c r="D390" s="5"/>
      <c r="E390" s="5"/>
      <c r="F390" s="5"/>
      <c r="G390" s="5"/>
      <c r="H390" s="5"/>
      <c r="I390" s="5"/>
      <c r="J390" s="5"/>
      <c r="K390" s="5"/>
      <c r="L390" s="5"/>
      <c r="M390" s="5"/>
      <c r="O390" s="224"/>
      <c r="Q390" s="17"/>
    </row>
    <row r="391" spans="2:17">
      <c r="B391" s="5"/>
      <c r="D391" s="5"/>
      <c r="E391" s="5"/>
      <c r="F391" s="5"/>
      <c r="G391" s="5"/>
      <c r="H391" s="5"/>
      <c r="I391" s="5"/>
      <c r="J391" s="5"/>
      <c r="K391" s="5"/>
      <c r="L391" s="5"/>
      <c r="M391" s="5"/>
      <c r="O391" s="224"/>
      <c r="Q391" s="17"/>
    </row>
    <row r="392" spans="2:17">
      <c r="B392" s="5"/>
      <c r="D392" s="5"/>
      <c r="E392" s="5"/>
      <c r="F392" s="5"/>
      <c r="G392" s="5"/>
      <c r="H392" s="5"/>
      <c r="I392" s="5"/>
      <c r="J392" s="5"/>
      <c r="K392" s="5"/>
      <c r="L392" s="5"/>
      <c r="M392" s="5"/>
      <c r="O392" s="224"/>
      <c r="Q392" s="17"/>
    </row>
    <row r="393" spans="2:17">
      <c r="B393" s="5"/>
      <c r="D393" s="5"/>
      <c r="E393" s="5"/>
      <c r="F393" s="5"/>
      <c r="G393" s="5"/>
      <c r="H393" s="5"/>
      <c r="I393" s="5"/>
      <c r="J393" s="5"/>
      <c r="K393" s="5"/>
      <c r="L393" s="5"/>
      <c r="M393" s="5"/>
      <c r="Q393" s="17"/>
    </row>
    <row r="394" spans="2:17">
      <c r="B394" s="5"/>
      <c r="D394" s="5"/>
      <c r="E394" s="5"/>
      <c r="F394" s="5"/>
      <c r="G394" s="5"/>
      <c r="H394" s="5"/>
      <c r="I394" s="5"/>
      <c r="J394" s="5"/>
      <c r="K394" s="5"/>
      <c r="L394" s="5"/>
      <c r="M394" s="5"/>
      <c r="Q394" s="17"/>
    </row>
    <row r="395" spans="2:17">
      <c r="B395" s="5"/>
      <c r="D395" s="5"/>
      <c r="E395" s="5"/>
      <c r="F395" s="5"/>
      <c r="G395" s="5"/>
      <c r="H395" s="5"/>
      <c r="I395" s="5"/>
      <c r="J395" s="5"/>
      <c r="K395" s="5"/>
      <c r="L395" s="5"/>
      <c r="M395" s="5"/>
      <c r="Q395" s="17"/>
    </row>
  </sheetData>
  <mergeCells count="109">
    <mergeCell ref="B222:C222"/>
    <mergeCell ref="G231:H231"/>
    <mergeCell ref="G236:I236"/>
    <mergeCell ref="B224:C224"/>
    <mergeCell ref="G224:H224"/>
    <mergeCell ref="B225:C225"/>
    <mergeCell ref="B226:C226"/>
    <mergeCell ref="B227:C227"/>
    <mergeCell ref="G230:H230"/>
    <mergeCell ref="A214:C214"/>
    <mergeCell ref="A217:C217"/>
    <mergeCell ref="A218:C218"/>
    <mergeCell ref="B219:C219"/>
    <mergeCell ref="A220:C220"/>
    <mergeCell ref="A221:C221"/>
    <mergeCell ref="A195:C195"/>
    <mergeCell ref="A196:C196"/>
    <mergeCell ref="A199:C199"/>
    <mergeCell ref="A200:C200"/>
    <mergeCell ref="G222:H222"/>
    <mergeCell ref="B223:C223"/>
    <mergeCell ref="G223:H223"/>
    <mergeCell ref="A207:C207"/>
    <mergeCell ref="A210:C210"/>
    <mergeCell ref="A211:C211"/>
    <mergeCell ref="A174:C174"/>
    <mergeCell ref="A177:C177"/>
    <mergeCell ref="A203:C203"/>
    <mergeCell ref="A206:C206"/>
    <mergeCell ref="A183:C183"/>
    <mergeCell ref="A184:C184"/>
    <mergeCell ref="A185:C185"/>
    <mergeCell ref="A188:C188"/>
    <mergeCell ref="A189:C189"/>
    <mergeCell ref="A192:C192"/>
    <mergeCell ref="A178:C178"/>
    <mergeCell ref="A181:C181"/>
    <mergeCell ref="A161:C161"/>
    <mergeCell ref="A162:C162"/>
    <mergeCell ref="A163:C163"/>
    <mergeCell ref="A166:C166"/>
    <mergeCell ref="A167:C167"/>
    <mergeCell ref="A170:C170"/>
    <mergeCell ref="A172:C172"/>
    <mergeCell ref="A173:C173"/>
    <mergeCell ref="A145:C145"/>
    <mergeCell ref="A148:C148"/>
    <mergeCell ref="A150:C150"/>
    <mergeCell ref="A151:C151"/>
    <mergeCell ref="A152:C152"/>
    <mergeCell ref="A155:C155"/>
    <mergeCell ref="A126:C126"/>
    <mergeCell ref="A129:C129"/>
    <mergeCell ref="A130:C130"/>
    <mergeCell ref="A133:C133"/>
    <mergeCell ref="A156:C156"/>
    <mergeCell ref="A159:C159"/>
    <mergeCell ref="A139:C139"/>
    <mergeCell ref="A140:C140"/>
    <mergeCell ref="A141:C141"/>
    <mergeCell ref="A144:C144"/>
    <mergeCell ref="A73:C73"/>
    <mergeCell ref="A76:C76"/>
    <mergeCell ref="A134:C134"/>
    <mergeCell ref="A137:C137"/>
    <mergeCell ref="A95:C95"/>
    <mergeCell ref="A103:C103"/>
    <mergeCell ref="A106:C106"/>
    <mergeCell ref="A107:C107"/>
    <mergeCell ref="A115:C115"/>
    <mergeCell ref="A116:C116"/>
    <mergeCell ref="A77:C77"/>
    <mergeCell ref="A94:C94"/>
    <mergeCell ref="A39:C39"/>
    <mergeCell ref="A44:C44"/>
    <mergeCell ref="A45:C45"/>
    <mergeCell ref="A47:C47"/>
    <mergeCell ref="A50:C50"/>
    <mergeCell ref="A51:C51"/>
    <mergeCell ref="A62:C62"/>
    <mergeCell ref="A63:C63"/>
    <mergeCell ref="S5:S6"/>
    <mergeCell ref="A7:C7"/>
    <mergeCell ref="A8:C8"/>
    <mergeCell ref="A16:C16"/>
    <mergeCell ref="A17:C17"/>
    <mergeCell ref="A22:C22"/>
    <mergeCell ref="I5:I6"/>
    <mergeCell ref="J5:L5"/>
    <mergeCell ref="M5:M6"/>
    <mergeCell ref="N5:N6"/>
    <mergeCell ref="O5:O6"/>
    <mergeCell ref="P5:Q5"/>
    <mergeCell ref="A35:C35"/>
    <mergeCell ref="A38:C38"/>
    <mergeCell ref="A25:C25"/>
    <mergeCell ref="A26:C26"/>
    <mergeCell ref="A31:C31"/>
    <mergeCell ref="A32:C32"/>
    <mergeCell ref="A1:M1"/>
    <mergeCell ref="L2:M2"/>
    <mergeCell ref="B3:N4"/>
    <mergeCell ref="A5:A6"/>
    <mergeCell ref="B5:B6"/>
    <mergeCell ref="C5:C6"/>
    <mergeCell ref="D5:D6"/>
    <mergeCell ref="E5:F6"/>
    <mergeCell ref="G5:G6"/>
    <mergeCell ref="H5:H6"/>
  </mergeCells>
  <phoneticPr fontId="0" type="noConversion"/>
  <dataValidations count="4">
    <dataValidation type="list" allowBlank="1" showInputMessage="1" showErrorMessage="1" sqref="D43 D93 D21 D72 D102 D15 D198 D187 D176 D165 D143 D131:D132 D46 D114 D61 D30 D125 D136 D147 D154 D158 D169 D180 D191 D202 D209 D213">
      <formula1>#REF!</formula1>
    </dataValidation>
    <dataValidation type="list" allowBlank="1" showInputMessage="1" showErrorMessage="1" sqref="F43 F15 F30 F72 F102 F125 F198 F187 F176 F165 F143 F131:F132 F209 F93 F61 F46 F114 F136 F147 F154 F158 F169 F180 F191 F202 F21 F213">
      <formula1>#REF!</formula1>
    </dataValidation>
    <dataValidation type="list" allowBlank="1" showInputMessage="1" showErrorMessage="1" sqref="M43 M15 M209 M30 M72 M125 M198 M187 M176 M165 M154 M143 M131:M132 M102 M93 M61 M46 M114 M136 M147 M158 M169 M180 M191 M202 M21 M213">
      <formula1>#REF!</formula1>
    </dataValidation>
    <dataValidation type="list" allowBlank="1" showInputMessage="1" showErrorMessage="1" sqref="N176 N198 N209 N165 N154 N143 N131:N132 N61 N93 N187 N114 N15">
      <formula1>#REF!</formula1>
    </dataValidation>
  </dataValidation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sheetPr>
    <tabColor theme="8" tint="0.39997558519241921"/>
  </sheetPr>
  <dimension ref="A1:Q200"/>
  <sheetViews>
    <sheetView workbookViewId="0">
      <selection activeCell="C38" sqref="C38:C39"/>
    </sheetView>
  </sheetViews>
  <sheetFormatPr defaultRowHeight="15"/>
  <cols>
    <col min="1" max="1" width="3.5703125" style="5" customWidth="1"/>
    <col min="2" max="2" width="12.140625" style="94" hidden="1" customWidth="1"/>
    <col min="3" max="3" width="30.85546875" style="5" customWidth="1"/>
    <col min="4" max="4" width="14.140625" style="95" customWidth="1"/>
    <col min="5" max="5" width="14.5703125" style="95" customWidth="1"/>
    <col min="6" max="6" width="12.28515625" style="95" customWidth="1"/>
    <col min="7" max="7" width="16.42578125" style="94" customWidth="1"/>
    <col min="8" max="8" width="12.42578125" style="94" customWidth="1"/>
    <col min="9" max="9" width="12" style="94" customWidth="1"/>
    <col min="10" max="10" width="11.140625" style="94" customWidth="1"/>
    <col min="11" max="12" width="9.28515625" style="94" customWidth="1"/>
    <col min="13" max="13" width="12.85546875" style="5" customWidth="1"/>
    <col min="14" max="14" width="12.140625" style="5" customWidth="1"/>
    <col min="15" max="15" width="13.5703125" style="5" hidden="1" customWidth="1"/>
    <col min="16" max="16384" width="9.140625" style="5"/>
  </cols>
  <sheetData>
    <row r="1" spans="1:15">
      <c r="K1" s="1665"/>
      <c r="L1" s="1665"/>
    </row>
    <row r="2" spans="1:15" s="1" customFormat="1" ht="18.75">
      <c r="A2" s="1618" t="s">
        <v>311</v>
      </c>
      <c r="B2" s="1618"/>
      <c r="C2" s="1618"/>
      <c r="D2" s="1618"/>
      <c r="E2" s="1618"/>
      <c r="F2" s="1618"/>
      <c r="G2" s="1618"/>
      <c r="H2" s="1618"/>
      <c r="I2" s="1618"/>
      <c r="J2" s="1618"/>
      <c r="K2" s="1618"/>
      <c r="L2" s="1618"/>
      <c r="M2" s="223"/>
    </row>
    <row r="3" spans="1:15" s="2" customFormat="1" ht="18.75">
      <c r="A3" s="1618"/>
      <c r="B3" s="1618"/>
      <c r="C3" s="1618"/>
      <c r="D3" s="1618"/>
      <c r="E3" s="1618"/>
      <c r="F3" s="1618"/>
      <c r="G3" s="1618"/>
      <c r="H3" s="1618"/>
      <c r="I3" s="1618"/>
      <c r="J3" s="1618"/>
      <c r="K3" s="1618"/>
      <c r="L3" s="1618"/>
      <c r="M3" s="223"/>
    </row>
    <row r="4" spans="1:15" ht="15.75" thickBot="1">
      <c r="A4" s="3"/>
      <c r="B4" s="224"/>
      <c r="C4" s="3"/>
      <c r="D4" s="4"/>
      <c r="E4" s="4"/>
      <c r="F4" s="4"/>
      <c r="G4" s="224"/>
      <c r="H4" s="224"/>
      <c r="I4" s="224"/>
      <c r="J4" s="224"/>
      <c r="K4" s="224"/>
      <c r="L4" s="224"/>
      <c r="M4" s="224"/>
    </row>
    <row r="5" spans="1:15" s="6" customFormat="1" ht="18.75">
      <c r="A5" s="1619" t="s">
        <v>251</v>
      </c>
      <c r="B5" s="1621" t="s">
        <v>252</v>
      </c>
      <c r="C5" s="1623" t="s">
        <v>385</v>
      </c>
      <c r="D5" s="1625" t="s">
        <v>386</v>
      </c>
      <c r="E5" s="1625"/>
      <c r="F5" s="1625"/>
      <c r="G5" s="1626" t="s">
        <v>256</v>
      </c>
      <c r="H5" s="1626" t="s">
        <v>257</v>
      </c>
      <c r="I5" s="1626" t="s">
        <v>258</v>
      </c>
      <c r="J5" s="1626" t="s">
        <v>259</v>
      </c>
      <c r="K5" s="1628"/>
      <c r="L5" s="1629"/>
      <c r="M5" s="1615"/>
      <c r="N5" s="1616"/>
      <c r="O5" s="1604" t="s">
        <v>250</v>
      </c>
    </row>
    <row r="6" spans="1:15" ht="29.25" thickBot="1">
      <c r="A6" s="1620"/>
      <c r="B6" s="1622"/>
      <c r="C6" s="1624"/>
      <c r="D6" s="491" t="s">
        <v>309</v>
      </c>
      <c r="E6" s="491" t="s">
        <v>387</v>
      </c>
      <c r="F6" s="491" t="s">
        <v>308</v>
      </c>
      <c r="G6" s="1627"/>
      <c r="H6" s="1627"/>
      <c r="I6" s="1627"/>
      <c r="J6" s="492">
        <v>2013</v>
      </c>
      <c r="K6" s="492">
        <v>2014</v>
      </c>
      <c r="L6" s="493">
        <v>2015</v>
      </c>
      <c r="M6" s="243"/>
      <c r="N6" s="244"/>
      <c r="O6" s="1605"/>
    </row>
    <row r="7" spans="1:15" ht="18.75">
      <c r="A7" s="251"/>
      <c r="B7" s="12"/>
      <c r="C7" s="12"/>
      <c r="D7" s="12"/>
      <c r="E7" s="12"/>
      <c r="F7" s="12"/>
      <c r="G7" s="12"/>
      <c r="H7" s="12"/>
      <c r="I7" s="12"/>
      <c r="J7" s="12"/>
      <c r="K7" s="12"/>
      <c r="L7" s="490"/>
      <c r="M7" s="223"/>
      <c r="N7" s="2"/>
    </row>
    <row r="8" spans="1:15">
      <c r="A8" s="251">
        <v>1</v>
      </c>
      <c r="B8" s="12" t="e">
        <f>#REF!</f>
        <v>#REF!</v>
      </c>
      <c r="C8" s="12" t="e">
        <f>VLOOKUP(#REF!,#REF!,2,FALSE)</f>
        <v>#REF!</v>
      </c>
      <c r="D8" s="516" t="e">
        <f>#REF!</f>
        <v>#REF!</v>
      </c>
      <c r="E8" s="516" t="e">
        <f>#REF!</f>
        <v>#REF!</v>
      </c>
      <c r="F8" s="516" t="e">
        <f>#REF!</f>
        <v>#REF!</v>
      </c>
      <c r="G8" s="15" t="e">
        <f>#REF!</f>
        <v>#REF!</v>
      </c>
      <c r="H8" s="15" t="e">
        <f>#REF!</f>
        <v>#REF!</v>
      </c>
      <c r="I8" s="15" t="e">
        <f>#REF!</f>
        <v>#REF!</v>
      </c>
      <c r="J8" s="15" t="e">
        <f>#REF!</f>
        <v>#REF!</v>
      </c>
      <c r="K8" s="15" t="e">
        <f>#REF!</f>
        <v>#REF!</v>
      </c>
      <c r="L8" s="252" t="e">
        <f>#REF!</f>
        <v>#REF!</v>
      </c>
    </row>
    <row r="9" spans="1:15">
      <c r="A9" s="249">
        <v>2</v>
      </c>
      <c r="B9" s="12" t="e">
        <f>#REF!</f>
        <v>#REF!</v>
      </c>
      <c r="C9" s="12" t="e">
        <f>VLOOKUP(#REF!,#REF!,2,FALSE)</f>
        <v>#REF!</v>
      </c>
      <c r="D9" s="516" t="e">
        <f>#REF!</f>
        <v>#REF!</v>
      </c>
      <c r="E9" s="516" t="e">
        <f>#REF!</f>
        <v>#REF!</v>
      </c>
      <c r="F9" s="516" t="e">
        <f>#REF!</f>
        <v>#REF!</v>
      </c>
      <c r="G9" s="15" t="e">
        <f>#REF!</f>
        <v>#REF!</v>
      </c>
      <c r="H9" s="15" t="e">
        <f>#REF!</f>
        <v>#REF!</v>
      </c>
      <c r="I9" s="15" t="e">
        <f>#REF!</f>
        <v>#REF!</v>
      </c>
      <c r="J9" s="15" t="e">
        <f>#REF!</f>
        <v>#REF!</v>
      </c>
      <c r="K9" s="15" t="e">
        <f>#REF!</f>
        <v>#REF!</v>
      </c>
      <c r="L9" s="252" t="e">
        <f>#REF!</f>
        <v>#REF!</v>
      </c>
    </row>
    <row r="10" spans="1:15">
      <c r="A10" s="249">
        <v>3</v>
      </c>
      <c r="B10" s="12" t="e">
        <f>#REF!</f>
        <v>#REF!</v>
      </c>
      <c r="C10" s="12" t="e">
        <f>VLOOKUP(#REF!,#REF!,2,FALSE)</f>
        <v>#REF!</v>
      </c>
      <c r="D10" s="516" t="e">
        <f>#REF!</f>
        <v>#REF!</v>
      </c>
      <c r="E10" s="516" t="e">
        <f>#REF!</f>
        <v>#REF!</v>
      </c>
      <c r="F10" s="516" t="e">
        <f>#REF!</f>
        <v>#REF!</v>
      </c>
      <c r="G10" s="15" t="e">
        <f>#REF!</f>
        <v>#REF!</v>
      </c>
      <c r="H10" s="15" t="e">
        <f>#REF!</f>
        <v>#REF!</v>
      </c>
      <c r="I10" s="15" t="e">
        <f>#REF!</f>
        <v>#REF!</v>
      </c>
      <c r="J10" s="15" t="e">
        <f>#REF!</f>
        <v>#REF!</v>
      </c>
      <c r="K10" s="15" t="e">
        <f>#REF!</f>
        <v>#REF!</v>
      </c>
      <c r="L10" s="252" t="e">
        <f>#REF!</f>
        <v>#REF!</v>
      </c>
    </row>
    <row r="11" spans="1:15">
      <c r="A11" s="251">
        <v>4</v>
      </c>
      <c r="B11" s="12" t="e">
        <f>#REF!</f>
        <v>#REF!</v>
      </c>
      <c r="C11" s="12" t="e">
        <f>VLOOKUP(#REF!,#REF!,2,FALSE)</f>
        <v>#REF!</v>
      </c>
      <c r="D11" s="516" t="e">
        <f>#REF!</f>
        <v>#REF!</v>
      </c>
      <c r="E11" s="516" t="e">
        <f>#REF!</f>
        <v>#REF!</v>
      </c>
      <c r="F11" s="516" t="e">
        <f>#REF!</f>
        <v>#REF!</v>
      </c>
      <c r="G11" s="15" t="e">
        <f>#REF!</f>
        <v>#REF!</v>
      </c>
      <c r="H11" s="15" t="e">
        <f>#REF!</f>
        <v>#REF!</v>
      </c>
      <c r="I11" s="15" t="e">
        <f>#REF!</f>
        <v>#REF!</v>
      </c>
      <c r="J11" s="15" t="e">
        <f>#REF!</f>
        <v>#REF!</v>
      </c>
      <c r="K11" s="15" t="e">
        <f>#REF!</f>
        <v>#REF!</v>
      </c>
      <c r="L11" s="252" t="e">
        <f>#REF!</f>
        <v>#REF!</v>
      </c>
    </row>
    <row r="12" spans="1:15">
      <c r="A12" s="249">
        <v>5</v>
      </c>
      <c r="B12" s="12" t="e">
        <f>#REF!</f>
        <v>#REF!</v>
      </c>
      <c r="C12" s="12" t="e">
        <f>VLOOKUP(#REF!,#REF!,2,FALSE)</f>
        <v>#REF!</v>
      </c>
      <c r="D12" s="516" t="e">
        <f>#REF!</f>
        <v>#REF!</v>
      </c>
      <c r="E12" s="516" t="e">
        <f>#REF!</f>
        <v>#REF!</v>
      </c>
      <c r="F12" s="516" t="e">
        <f>#REF!</f>
        <v>#REF!</v>
      </c>
      <c r="G12" s="15" t="e">
        <f>#REF!</f>
        <v>#REF!</v>
      </c>
      <c r="H12" s="15" t="e">
        <f>#REF!</f>
        <v>#REF!</v>
      </c>
      <c r="I12" s="15" t="e">
        <f>#REF!</f>
        <v>#REF!</v>
      </c>
      <c r="J12" s="15" t="e">
        <f>#REF!</f>
        <v>#REF!</v>
      </c>
      <c r="K12" s="15" t="e">
        <f>#REF!</f>
        <v>#REF!</v>
      </c>
      <c r="L12" s="252" t="e">
        <f>#REF!</f>
        <v>#REF!</v>
      </c>
    </row>
    <row r="13" spans="1:15">
      <c r="A13" s="249">
        <v>6</v>
      </c>
      <c r="B13" s="12" t="e">
        <f>#REF!</f>
        <v>#REF!</v>
      </c>
      <c r="C13" s="12" t="e">
        <f>VLOOKUP(#REF!,#REF!,2,FALSE)</f>
        <v>#REF!</v>
      </c>
      <c r="D13" s="516" t="e">
        <f>#REF!</f>
        <v>#REF!</v>
      </c>
      <c r="E13" s="516" t="e">
        <f>#REF!</f>
        <v>#REF!</v>
      </c>
      <c r="F13" s="516" t="e">
        <f>#REF!</f>
        <v>#REF!</v>
      </c>
      <c r="G13" s="15" t="e">
        <f>#REF!</f>
        <v>#REF!</v>
      </c>
      <c r="H13" s="15" t="e">
        <f>#REF!</f>
        <v>#REF!</v>
      </c>
      <c r="I13" s="15" t="e">
        <f>#REF!</f>
        <v>#REF!</v>
      </c>
      <c r="J13" s="15" t="e">
        <f>#REF!</f>
        <v>#REF!</v>
      </c>
      <c r="K13" s="15" t="e">
        <f>#REF!</f>
        <v>#REF!</v>
      </c>
      <c r="L13" s="252" t="e">
        <f>#REF!</f>
        <v>#REF!</v>
      </c>
    </row>
    <row r="14" spans="1:15">
      <c r="A14" s="251">
        <v>7</v>
      </c>
      <c r="B14" s="12" t="e">
        <f>#REF!</f>
        <v>#REF!</v>
      </c>
      <c r="C14" s="12" t="e">
        <f>VLOOKUP(#REF!,#REF!,2,FALSE)</f>
        <v>#REF!</v>
      </c>
      <c r="D14" s="516" t="e">
        <f>#REF!</f>
        <v>#REF!</v>
      </c>
      <c r="E14" s="516" t="e">
        <f>#REF!</f>
        <v>#REF!</v>
      </c>
      <c r="F14" s="516" t="e">
        <f>#REF!</f>
        <v>#REF!</v>
      </c>
      <c r="G14" s="15" t="e">
        <f>#REF!</f>
        <v>#REF!</v>
      </c>
      <c r="H14" s="15" t="e">
        <f>#REF!</f>
        <v>#REF!</v>
      </c>
      <c r="I14" s="15" t="e">
        <f>#REF!</f>
        <v>#REF!</v>
      </c>
      <c r="J14" s="15" t="e">
        <f>#REF!</f>
        <v>#REF!</v>
      </c>
      <c r="K14" s="15" t="e">
        <f>#REF!</f>
        <v>#REF!</v>
      </c>
      <c r="L14" s="252" t="e">
        <f>#REF!</f>
        <v>#REF!</v>
      </c>
    </row>
    <row r="15" spans="1:15">
      <c r="A15" s="249">
        <v>8</v>
      </c>
      <c r="B15" s="12" t="e">
        <f>#REF!</f>
        <v>#REF!</v>
      </c>
      <c r="C15" s="12" t="e">
        <f>VLOOKUP(#REF!,#REF!,2,FALSE)</f>
        <v>#REF!</v>
      </c>
      <c r="D15" s="516" t="e">
        <f>#REF!</f>
        <v>#REF!</v>
      </c>
      <c r="E15" s="516" t="e">
        <f>#REF!</f>
        <v>#REF!</v>
      </c>
      <c r="F15" s="516" t="e">
        <f>#REF!</f>
        <v>#REF!</v>
      </c>
      <c r="G15" s="15" t="e">
        <f>#REF!</f>
        <v>#REF!</v>
      </c>
      <c r="H15" s="15" t="e">
        <f>#REF!</f>
        <v>#REF!</v>
      </c>
      <c r="I15" s="15" t="e">
        <f>#REF!</f>
        <v>#REF!</v>
      </c>
      <c r="J15" s="15" t="e">
        <f>#REF!</f>
        <v>#REF!</v>
      </c>
      <c r="K15" s="15" t="e">
        <f>#REF!</f>
        <v>#REF!</v>
      </c>
      <c r="L15" s="252" t="e">
        <f>#REF!</f>
        <v>#REF!</v>
      </c>
    </row>
    <row r="16" spans="1:15">
      <c r="A16" s="249">
        <v>9</v>
      </c>
      <c r="B16" s="12" t="e">
        <f>#REF!</f>
        <v>#REF!</v>
      </c>
      <c r="C16" s="12" t="e">
        <f>VLOOKUP(#REF!,#REF!,2,FALSE)</f>
        <v>#REF!</v>
      </c>
      <c r="D16" s="516" t="e">
        <f>#REF!</f>
        <v>#REF!</v>
      </c>
      <c r="E16" s="516" t="e">
        <f>#REF!</f>
        <v>#REF!</v>
      </c>
      <c r="F16" s="516" t="e">
        <f>#REF!</f>
        <v>#REF!</v>
      </c>
      <c r="G16" s="15" t="e">
        <f>#REF!</f>
        <v>#REF!</v>
      </c>
      <c r="H16" s="15" t="e">
        <f>#REF!</f>
        <v>#REF!</v>
      </c>
      <c r="I16" s="15" t="e">
        <f>#REF!</f>
        <v>#REF!</v>
      </c>
      <c r="J16" s="15" t="e">
        <f>#REF!</f>
        <v>#REF!</v>
      </c>
      <c r="K16" s="15" t="e">
        <f>#REF!</f>
        <v>#REF!</v>
      </c>
      <c r="L16" s="252" t="e">
        <f>#REF!</f>
        <v>#REF!</v>
      </c>
    </row>
    <row r="17" spans="1:17">
      <c r="A17" s="251">
        <v>10</v>
      </c>
      <c r="B17" s="12" t="e">
        <f>#REF!</f>
        <v>#REF!</v>
      </c>
      <c r="C17" s="12" t="e">
        <f>VLOOKUP(#REF!,#REF!,2,FALSE)</f>
        <v>#REF!</v>
      </c>
      <c r="D17" s="516" t="e">
        <f>#REF!</f>
        <v>#REF!</v>
      </c>
      <c r="E17" s="516" t="e">
        <f>#REF!</f>
        <v>#REF!</v>
      </c>
      <c r="F17" s="516" t="e">
        <f>#REF!</f>
        <v>#REF!</v>
      </c>
      <c r="G17" s="15" t="e">
        <f>#REF!</f>
        <v>#REF!</v>
      </c>
      <c r="H17" s="15" t="e">
        <f>#REF!</f>
        <v>#REF!</v>
      </c>
      <c r="I17" s="15" t="e">
        <f>#REF!</f>
        <v>#REF!</v>
      </c>
      <c r="J17" s="15" t="e">
        <f>#REF!</f>
        <v>#REF!</v>
      </c>
      <c r="K17" s="15" t="e">
        <f>#REF!</f>
        <v>#REF!</v>
      </c>
      <c r="L17" s="252" t="e">
        <f>#REF!</f>
        <v>#REF!</v>
      </c>
    </row>
    <row r="18" spans="1:17">
      <c r="A18" s="249">
        <v>11</v>
      </c>
      <c r="B18" s="12" t="e">
        <f>#REF!</f>
        <v>#REF!</v>
      </c>
      <c r="C18" s="12" t="e">
        <f>VLOOKUP(#REF!,#REF!,2,FALSE)</f>
        <v>#REF!</v>
      </c>
      <c r="D18" s="516" t="e">
        <f>#REF!</f>
        <v>#REF!</v>
      </c>
      <c r="E18" s="516" t="e">
        <f>#REF!</f>
        <v>#REF!</v>
      </c>
      <c r="F18" s="516" t="e">
        <f>#REF!</f>
        <v>#REF!</v>
      </c>
      <c r="G18" s="15" t="e">
        <f>#REF!</f>
        <v>#REF!</v>
      </c>
      <c r="H18" s="15" t="e">
        <f>#REF!</f>
        <v>#REF!</v>
      </c>
      <c r="I18" s="15" t="e">
        <f>#REF!</f>
        <v>#REF!</v>
      </c>
      <c r="J18" s="15" t="e">
        <f>#REF!</f>
        <v>#REF!</v>
      </c>
      <c r="K18" s="15" t="e">
        <f>#REF!</f>
        <v>#REF!</v>
      </c>
      <c r="L18" s="252" t="e">
        <f>#REF!</f>
        <v>#REF!</v>
      </c>
    </row>
    <row r="19" spans="1:17">
      <c r="A19" s="249">
        <v>12</v>
      </c>
      <c r="B19" s="12" t="e">
        <f>#REF!</f>
        <v>#REF!</v>
      </c>
      <c r="C19" s="12" t="e">
        <f>VLOOKUP(#REF!,#REF!,2,FALSE)</f>
        <v>#REF!</v>
      </c>
      <c r="D19" s="516" t="e">
        <f>#REF!</f>
        <v>#REF!</v>
      </c>
      <c r="E19" s="516" t="e">
        <f>#REF!</f>
        <v>#REF!</v>
      </c>
      <c r="F19" s="516" t="e">
        <f>#REF!</f>
        <v>#REF!</v>
      </c>
      <c r="G19" s="15" t="e">
        <f>#REF!</f>
        <v>#REF!</v>
      </c>
      <c r="H19" s="15" t="e">
        <f>#REF!</f>
        <v>#REF!</v>
      </c>
      <c r="I19" s="15" t="e">
        <f>#REF!</f>
        <v>#REF!</v>
      </c>
      <c r="J19" s="15" t="e">
        <f>#REF!</f>
        <v>#REF!</v>
      </c>
      <c r="K19" s="15" t="e">
        <f>#REF!</f>
        <v>#REF!</v>
      </c>
      <c r="L19" s="252" t="e">
        <f>#REF!</f>
        <v>#REF!</v>
      </c>
    </row>
    <row r="20" spans="1:17" ht="15.75">
      <c r="A20" s="253"/>
      <c r="B20" s="14"/>
      <c r="C20" s="246"/>
      <c r="D20" s="14"/>
      <c r="E20" s="14"/>
      <c r="F20" s="14"/>
      <c r="G20" s="14"/>
      <c r="H20" s="14"/>
      <c r="I20" s="14"/>
      <c r="J20" s="14"/>
      <c r="K20" s="14"/>
      <c r="L20" s="195"/>
    </row>
    <row r="21" spans="1:17" ht="15.75">
      <c r="A21" s="112"/>
      <c r="B21" s="13"/>
      <c r="C21" s="247"/>
      <c r="D21" s="114"/>
      <c r="E21" s="114"/>
      <c r="F21" s="114"/>
      <c r="G21" s="14"/>
      <c r="H21" s="61"/>
      <c r="I21" s="15"/>
      <c r="J21" s="15"/>
      <c r="K21" s="61"/>
      <c r="L21" s="252"/>
    </row>
    <row r="22" spans="1:17" ht="18.75">
      <c r="A22" s="1875" t="e">
        <f>VLOOKUP(#REF!,#REF!,2,FALSE)</f>
        <v>#REF!</v>
      </c>
      <c r="B22" s="1876"/>
      <c r="C22" s="1877"/>
      <c r="D22" s="494" t="e">
        <f>SUM(D8:D21)</f>
        <v>#REF!</v>
      </c>
      <c r="E22" s="494" t="e">
        <f t="shared" ref="E22:L22" si="0">SUM(E8:E21)</f>
        <v>#REF!</v>
      </c>
      <c r="F22" s="494" t="e">
        <f t="shared" si="0"/>
        <v>#REF!</v>
      </c>
      <c r="G22" s="494" t="e">
        <f t="shared" si="0"/>
        <v>#REF!</v>
      </c>
      <c r="H22" s="494" t="e">
        <f t="shared" si="0"/>
        <v>#REF!</v>
      </c>
      <c r="I22" s="494" t="e">
        <f t="shared" si="0"/>
        <v>#REF!</v>
      </c>
      <c r="J22" s="494" t="e">
        <f t="shared" si="0"/>
        <v>#REF!</v>
      </c>
      <c r="K22" s="494" t="e">
        <f t="shared" si="0"/>
        <v>#REF!</v>
      </c>
      <c r="L22" s="495" t="e">
        <f t="shared" si="0"/>
        <v>#REF!</v>
      </c>
      <c r="Q22" s="17"/>
    </row>
    <row r="23" spans="1:17" ht="16.5" thickBot="1">
      <c r="A23" s="1878" t="e">
        <f>VLOOKUP(#REF!,#REF!,2,FALSE)</f>
        <v>#REF!</v>
      </c>
      <c r="B23" s="1879"/>
      <c r="C23" s="1880"/>
      <c r="D23" s="443"/>
      <c r="E23" s="443"/>
      <c r="F23" s="443"/>
      <c r="G23" s="444"/>
      <c r="H23" s="445"/>
      <c r="I23" s="446" t="e">
        <f>I22/I33*100</f>
        <v>#REF!</v>
      </c>
      <c r="J23" s="446" t="e">
        <f>J22/J33*100</f>
        <v>#REF!</v>
      </c>
      <c r="K23" s="445" t="e">
        <f>K22/K33*100</f>
        <v>#REF!</v>
      </c>
      <c r="L23" s="496" t="e">
        <f>L22/L33*100</f>
        <v>#REF!</v>
      </c>
    </row>
    <row r="24" spans="1:17" ht="15.75">
      <c r="A24" s="402"/>
      <c r="B24" s="1631" t="s">
        <v>417</v>
      </c>
      <c r="C24" s="1631"/>
      <c r="D24" s="402"/>
      <c r="E24" s="403"/>
      <c r="F24" s="404"/>
      <c r="G24" s="421"/>
      <c r="H24" s="405"/>
      <c r="I24" s="406"/>
      <c r="J24" s="406"/>
      <c r="K24" s="405"/>
      <c r="L24" s="406"/>
      <c r="M24" s="467"/>
    </row>
    <row r="25" spans="1:17" ht="15.75">
      <c r="A25" s="1873" t="s">
        <v>623</v>
      </c>
      <c r="B25" s="1874"/>
      <c r="C25" s="1874"/>
      <c r="D25" s="402"/>
      <c r="E25" s="403"/>
      <c r="F25" s="404"/>
      <c r="G25" s="833"/>
      <c r="H25" s="363"/>
      <c r="I25" s="834"/>
      <c r="J25" s="829" t="e">
        <f>#REF!</f>
        <v>#REF!</v>
      </c>
      <c r="K25" s="829" t="e">
        <f>#REF!</f>
        <v>#REF!</v>
      </c>
      <c r="L25" s="829" t="e">
        <f>#REF!</f>
        <v>#REF!</v>
      </c>
      <c r="M25" s="467"/>
    </row>
    <row r="26" spans="1:17" ht="15.75">
      <c r="A26" s="1873" t="s">
        <v>624</v>
      </c>
      <c r="B26" s="1874"/>
      <c r="C26" s="1874"/>
      <c r="D26" s="402"/>
      <c r="E26" s="403"/>
      <c r="F26" s="404"/>
      <c r="G26" s="833"/>
      <c r="H26" s="363"/>
      <c r="I26" s="834"/>
      <c r="J26" s="828" t="e">
        <f>#REF!</f>
        <v>#REF!</v>
      </c>
      <c r="K26" s="828" t="e">
        <f>#REF!</f>
        <v>#REF!</v>
      </c>
      <c r="L26" s="828" t="e">
        <f>#REF!</f>
        <v>#REF!</v>
      </c>
      <c r="M26" s="467"/>
    </row>
    <row r="27" spans="1:17" ht="15.75">
      <c r="A27" s="402"/>
      <c r="B27" s="1613" t="s">
        <v>420</v>
      </c>
      <c r="C27" s="1613"/>
      <c r="D27" s="402"/>
      <c r="E27" s="403"/>
      <c r="F27" s="404"/>
      <c r="G27" s="1865" t="s">
        <v>424</v>
      </c>
      <c r="H27" s="1865"/>
      <c r="I27" s="831" t="e">
        <f>#REF!</f>
        <v>#REF!</v>
      </c>
      <c r="J27" s="831" t="e">
        <f>#REF!</f>
        <v>#REF!</v>
      </c>
      <c r="K27" s="831" t="e">
        <f>#REF!</f>
        <v>#REF!</v>
      </c>
      <c r="L27" s="831" t="e">
        <f>#REF!</f>
        <v>#REF!</v>
      </c>
      <c r="M27" s="467"/>
    </row>
    <row r="28" spans="1:17" ht="15.75">
      <c r="A28" s="402"/>
      <c r="B28" s="1613" t="s">
        <v>419</v>
      </c>
      <c r="C28" s="1613"/>
      <c r="D28" s="402"/>
      <c r="E28" s="403"/>
      <c r="F28" s="404"/>
      <c r="G28" s="1865" t="s">
        <v>627</v>
      </c>
      <c r="H28" s="1865"/>
      <c r="I28" s="831" t="e">
        <f>#REF!</f>
        <v>#REF!</v>
      </c>
      <c r="J28" s="831" t="e">
        <f>#REF!</f>
        <v>#REF!</v>
      </c>
      <c r="K28" s="831" t="e">
        <f>#REF!</f>
        <v>#REF!</v>
      </c>
      <c r="L28" s="831" t="e">
        <f>#REF!</f>
        <v>#REF!</v>
      </c>
      <c r="M28" s="467"/>
    </row>
    <row r="29" spans="1:17" ht="15.75">
      <c r="A29" s="402"/>
      <c r="B29" s="1613" t="s">
        <v>421</v>
      </c>
      <c r="C29" s="1613"/>
      <c r="D29" s="402"/>
      <c r="E29" s="403"/>
      <c r="F29" s="404"/>
      <c r="G29" s="1868" t="s">
        <v>425</v>
      </c>
      <c r="H29" s="1865"/>
      <c r="I29" s="832" t="e">
        <f>#REF!</f>
        <v>#REF!</v>
      </c>
      <c r="J29" s="832" t="e">
        <f>#REF!</f>
        <v>#REF!</v>
      </c>
      <c r="K29" s="832" t="e">
        <f>#REF!</f>
        <v>#REF!</v>
      </c>
      <c r="L29" s="832" t="e">
        <f>#REF!</f>
        <v>#REF!</v>
      </c>
      <c r="M29" s="467"/>
    </row>
    <row r="30" spans="1:17" ht="15.75">
      <c r="A30" s="402"/>
      <c r="B30" s="1613" t="s">
        <v>422</v>
      </c>
      <c r="C30" s="1613"/>
      <c r="D30" s="402"/>
      <c r="E30" s="403"/>
      <c r="F30" s="404"/>
      <c r="G30" s="833"/>
      <c r="H30" s="363"/>
      <c r="I30" s="834"/>
      <c r="J30" s="834"/>
      <c r="K30" s="363"/>
      <c r="L30" s="834"/>
      <c r="M30" s="467"/>
    </row>
    <row r="31" spans="1:17" ht="15.75">
      <c r="A31" s="402"/>
      <c r="B31" s="1613" t="s">
        <v>423</v>
      </c>
      <c r="C31" s="1613"/>
      <c r="D31" s="402"/>
      <c r="E31" s="403"/>
      <c r="F31" s="404"/>
      <c r="G31" s="421"/>
      <c r="H31" s="405"/>
      <c r="I31" s="406"/>
      <c r="J31" s="406"/>
      <c r="K31" s="405"/>
      <c r="L31" s="406"/>
      <c r="M31" s="467"/>
    </row>
    <row r="32" spans="1:17" ht="16.5" thickBot="1">
      <c r="A32" s="402"/>
      <c r="B32" s="1635" t="s">
        <v>418</v>
      </c>
      <c r="C32" s="1635"/>
      <c r="D32" s="402"/>
      <c r="E32" s="403"/>
      <c r="F32" s="404"/>
      <c r="G32" s="421"/>
      <c r="H32" s="405"/>
      <c r="I32" s="406"/>
      <c r="J32" s="406"/>
      <c r="K32" s="405"/>
      <c r="L32" s="406"/>
      <c r="M32" s="467"/>
    </row>
    <row r="33" spans="1:14" ht="15.75">
      <c r="A33" s="129" t="s">
        <v>237</v>
      </c>
      <c r="B33" s="130"/>
      <c r="C33" s="130"/>
      <c r="D33" s="131"/>
      <c r="E33" s="131"/>
      <c r="F33" s="131"/>
      <c r="G33" s="133"/>
      <c r="H33" s="133"/>
      <c r="I33" s="134" t="e">
        <f>I27/I28</f>
        <v>#REF!</v>
      </c>
      <c r="J33" s="134" t="e">
        <f>J27/J28</f>
        <v>#REF!</v>
      </c>
      <c r="K33" s="134" t="e">
        <f>K27/K28</f>
        <v>#REF!</v>
      </c>
      <c r="L33" s="134" t="e">
        <f>L27/L28</f>
        <v>#REF!</v>
      </c>
    </row>
    <row r="34" spans="1:14">
      <c r="A34" s="3"/>
      <c r="B34" s="224"/>
      <c r="C34" s="3"/>
      <c r="D34" s="4"/>
      <c r="E34" s="4"/>
      <c r="F34" s="4"/>
      <c r="G34" s="224"/>
      <c r="H34" s="224"/>
      <c r="I34" s="224"/>
      <c r="J34" s="224"/>
      <c r="K34" s="224"/>
      <c r="L34" s="224"/>
    </row>
    <row r="35" spans="1:14">
      <c r="A35" s="3"/>
      <c r="B35" s="3" t="s">
        <v>238</v>
      </c>
      <c r="C35" s="3"/>
      <c r="D35" s="4"/>
      <c r="E35" s="4"/>
      <c r="F35" s="4"/>
      <c r="G35" s="1617" t="s">
        <v>239</v>
      </c>
      <c r="H35" s="1617"/>
      <c r="I35" s="136">
        <f>'[1]by creditors'!$I$119</f>
        <v>30180</v>
      </c>
      <c r="J35" s="136">
        <f>'[1]by creditors'!$J$119</f>
        <v>35430</v>
      </c>
      <c r="K35" s="136">
        <f>'[1]by creditors'!$K$119</f>
        <v>42160</v>
      </c>
      <c r="L35" s="136">
        <f>'[1]by creditors'!$L$119</f>
        <v>50670</v>
      </c>
      <c r="M35" s="3"/>
      <c r="N35" s="17"/>
    </row>
    <row r="36" spans="1:14">
      <c r="A36" s="3"/>
      <c r="B36" s="3"/>
      <c r="C36" s="3" t="s">
        <v>240</v>
      </c>
      <c r="D36" s="4"/>
      <c r="E36" s="4"/>
      <c r="F36" s="4"/>
      <c r="G36" s="1617" t="s">
        <v>241</v>
      </c>
      <c r="H36" s="1617"/>
      <c r="I36" s="137">
        <f>'[1]by creditors'!$I$120</f>
        <v>4.8</v>
      </c>
      <c r="J36" s="137">
        <v>5</v>
      </c>
      <c r="K36" s="137">
        <f>'[1]by creditors'!$K$120</f>
        <v>5.12</v>
      </c>
      <c r="L36" s="137">
        <f>'[1]by creditors'!$L$120</f>
        <v>5.26</v>
      </c>
      <c r="M36" s="3"/>
      <c r="N36" s="17"/>
    </row>
    <row r="37" spans="1:14">
      <c r="A37" s="3"/>
      <c r="B37" s="3"/>
      <c r="C37" s="3" t="s">
        <v>242</v>
      </c>
      <c r="D37" s="4"/>
      <c r="E37" s="4"/>
      <c r="F37" s="4"/>
      <c r="G37" s="222"/>
      <c r="H37" s="222"/>
      <c r="I37" s="137"/>
      <c r="J37" s="137"/>
      <c r="K37" s="137"/>
      <c r="L37" s="137"/>
      <c r="M37" s="3"/>
      <c r="N37" s="17"/>
    </row>
    <row r="38" spans="1:14" ht="20.25">
      <c r="A38" s="3"/>
      <c r="B38" s="138" t="s">
        <v>243</v>
      </c>
      <c r="C38" s="138"/>
      <c r="D38" s="4"/>
      <c r="E38" s="4"/>
      <c r="F38" s="4"/>
      <c r="G38" s="140"/>
      <c r="H38" s="139"/>
      <c r="I38" s="141"/>
      <c r="J38" s="142"/>
      <c r="K38" s="140"/>
      <c r="L38" s="141"/>
      <c r="M38" s="3"/>
      <c r="N38" s="17"/>
    </row>
    <row r="39" spans="1:14">
      <c r="A39" s="3"/>
      <c r="B39" s="138" t="s">
        <v>244</v>
      </c>
      <c r="C39" s="138"/>
      <c r="D39" s="4"/>
      <c r="E39" s="4"/>
      <c r="F39" s="4"/>
      <c r="G39" s="221" t="e">
        <f>#REF!+#REF!+#REF!+#REF!+#REF!+#REF!+#REF!+#REF!+#REF!+#REF!+#REF!</f>
        <v>#REF!</v>
      </c>
      <c r="H39" s="224"/>
      <c r="I39" s="139"/>
      <c r="J39" s="141"/>
      <c r="K39" s="141"/>
      <c r="L39" s="141"/>
      <c r="M39" s="3"/>
      <c r="N39" s="17"/>
    </row>
    <row r="40" spans="1:14">
      <c r="A40" s="3"/>
      <c r="B40" s="138" t="s">
        <v>245</v>
      </c>
      <c r="C40" s="139"/>
      <c r="D40" s="4"/>
      <c r="E40" s="4"/>
      <c r="F40" s="4"/>
      <c r="G40" s="224"/>
      <c r="H40" s="224"/>
      <c r="I40" s="224"/>
      <c r="J40" s="224"/>
      <c r="K40" s="143"/>
      <c r="L40" s="224"/>
      <c r="M40" s="3"/>
      <c r="N40" s="17"/>
    </row>
    <row r="41" spans="1:14">
      <c r="A41" s="3"/>
      <c r="B41" s="138" t="s">
        <v>246</v>
      </c>
      <c r="C41" s="139"/>
      <c r="D41" s="4"/>
      <c r="E41" s="4"/>
      <c r="F41" s="4"/>
      <c r="G41" s="224"/>
      <c r="H41" s="224"/>
      <c r="I41" s="224"/>
      <c r="J41" s="141"/>
      <c r="K41" s="224"/>
      <c r="L41" s="224"/>
      <c r="M41" s="3"/>
      <c r="N41" s="17"/>
    </row>
    <row r="42" spans="1:14">
      <c r="A42" s="3"/>
      <c r="B42" s="138" t="s">
        <v>247</v>
      </c>
      <c r="C42" s="139"/>
      <c r="D42" s="4"/>
      <c r="E42" s="4"/>
      <c r="F42" s="4"/>
      <c r="G42" s="224"/>
      <c r="L42" s="224"/>
      <c r="M42" s="3"/>
      <c r="N42" s="17"/>
    </row>
    <row r="43" spans="1:14">
      <c r="A43" s="3"/>
      <c r="B43" s="3" t="s">
        <v>248</v>
      </c>
      <c r="C43" s="3"/>
      <c r="D43" s="4"/>
      <c r="E43" s="4"/>
      <c r="F43" s="4"/>
      <c r="G43" s="224"/>
      <c r="H43" s="224"/>
      <c r="I43" s="224"/>
      <c r="J43" s="224"/>
      <c r="K43" s="224"/>
      <c r="L43" s="224"/>
      <c r="M43" s="3"/>
      <c r="N43" s="17"/>
    </row>
    <row r="44" spans="1:14">
      <c r="B44" s="5" t="s">
        <v>249</v>
      </c>
      <c r="G44" s="94">
        <v>1345956</v>
      </c>
      <c r="J44" s="94">
        <v>151771</v>
      </c>
      <c r="K44" s="94">
        <v>144242</v>
      </c>
      <c r="L44" s="94">
        <v>113601</v>
      </c>
      <c r="N44" s="17"/>
    </row>
    <row r="45" spans="1:14">
      <c r="B45" s="5"/>
      <c r="N45" s="17"/>
    </row>
    <row r="46" spans="1:14">
      <c r="B46" s="5"/>
      <c r="D46" s="5"/>
      <c r="E46" s="5"/>
      <c r="F46" s="5"/>
      <c r="G46" s="5"/>
      <c r="H46" s="5"/>
      <c r="I46" s="224"/>
      <c r="N46" s="17"/>
    </row>
    <row r="47" spans="1:14">
      <c r="B47" s="5"/>
      <c r="D47" s="94"/>
      <c r="E47" s="94"/>
      <c r="F47" s="94"/>
      <c r="G47" s="5"/>
      <c r="H47" s="224"/>
      <c r="I47" s="224"/>
      <c r="L47" s="5"/>
      <c r="M47" s="224"/>
      <c r="N47" s="17"/>
    </row>
    <row r="48" spans="1:14">
      <c r="B48" s="5"/>
      <c r="D48" s="94"/>
      <c r="E48" s="94"/>
      <c r="F48" s="94"/>
      <c r="G48" s="5"/>
      <c r="H48" s="224"/>
      <c r="I48" s="224"/>
      <c r="L48" s="5"/>
      <c r="N48" s="17"/>
    </row>
    <row r="49" spans="4:14">
      <c r="D49" s="94"/>
      <c r="E49" s="94"/>
      <c r="F49" s="94"/>
      <c r="G49" s="5"/>
      <c r="H49" s="224"/>
      <c r="I49" s="224"/>
      <c r="L49" s="5"/>
      <c r="N49" s="17"/>
    </row>
    <row r="50" spans="4:14">
      <c r="D50" s="94"/>
      <c r="E50" s="94"/>
      <c r="F50" s="94"/>
      <c r="G50" s="5"/>
      <c r="H50" s="224"/>
      <c r="I50" s="224"/>
      <c r="L50" s="5"/>
      <c r="N50" s="17"/>
    </row>
    <row r="51" spans="4:14">
      <c r="D51" s="94"/>
      <c r="E51" s="94"/>
      <c r="F51" s="94"/>
      <c r="G51" s="5"/>
      <c r="H51" s="224"/>
      <c r="I51" s="224"/>
      <c r="L51" s="5"/>
      <c r="N51" s="17"/>
    </row>
    <row r="52" spans="4:14">
      <c r="D52" s="94"/>
      <c r="E52" s="94"/>
      <c r="F52" s="94"/>
      <c r="G52" s="5"/>
      <c r="H52" s="224"/>
      <c r="I52" s="224"/>
      <c r="L52" s="5"/>
      <c r="N52" s="17"/>
    </row>
    <row r="53" spans="4:14">
      <c r="D53" s="94"/>
      <c r="E53" s="94"/>
      <c r="F53" s="94"/>
      <c r="G53" s="5"/>
      <c r="H53" s="224"/>
      <c r="I53" s="224"/>
      <c r="L53" s="5"/>
      <c r="N53" s="17"/>
    </row>
    <row r="54" spans="4:14">
      <c r="D54" s="94"/>
      <c r="E54" s="94"/>
      <c r="F54" s="94"/>
      <c r="G54" s="5"/>
      <c r="H54" s="224"/>
      <c r="I54" s="224"/>
      <c r="L54" s="5"/>
      <c r="N54" s="17"/>
    </row>
    <row r="55" spans="4:14">
      <c r="D55" s="94"/>
      <c r="E55" s="94"/>
      <c r="F55" s="94"/>
      <c r="G55" s="5"/>
      <c r="H55" s="224"/>
      <c r="I55" s="224"/>
      <c r="L55" s="5"/>
      <c r="N55" s="17"/>
    </row>
    <row r="56" spans="4:14">
      <c r="D56" s="94"/>
      <c r="E56" s="94"/>
      <c r="F56" s="94"/>
      <c r="G56" s="5"/>
      <c r="H56" s="224"/>
      <c r="I56" s="224"/>
      <c r="L56" s="5"/>
      <c r="N56" s="17"/>
    </row>
    <row r="57" spans="4:14">
      <c r="D57" s="5"/>
      <c r="E57" s="5"/>
      <c r="F57" s="5"/>
      <c r="G57" s="5"/>
      <c r="H57" s="5"/>
      <c r="I57" s="224"/>
      <c r="N57" s="17"/>
    </row>
    <row r="58" spans="4:14">
      <c r="D58" s="5"/>
      <c r="E58" s="5"/>
      <c r="F58" s="5"/>
      <c r="G58" s="5"/>
      <c r="H58" s="5"/>
      <c r="I58" s="224"/>
      <c r="N58" s="17"/>
    </row>
    <row r="59" spans="4:14">
      <c r="D59" s="5"/>
      <c r="E59" s="5"/>
      <c r="F59" s="5"/>
      <c r="G59" s="5"/>
      <c r="H59" s="5"/>
      <c r="I59" s="224"/>
      <c r="N59" s="17"/>
    </row>
    <row r="60" spans="4:14">
      <c r="D60" s="5"/>
      <c r="E60" s="5"/>
      <c r="F60" s="5"/>
      <c r="G60" s="5"/>
      <c r="H60" s="5"/>
      <c r="I60" s="224"/>
      <c r="N60" s="17"/>
    </row>
    <row r="61" spans="4:14">
      <c r="D61" s="5"/>
      <c r="E61" s="5"/>
      <c r="F61" s="5"/>
      <c r="G61" s="5"/>
      <c r="H61" s="5"/>
      <c r="I61" s="224"/>
      <c r="N61" s="17"/>
    </row>
    <row r="62" spans="4:14">
      <c r="D62" s="5"/>
      <c r="E62" s="5"/>
      <c r="F62" s="5"/>
      <c r="G62" s="5"/>
      <c r="H62" s="5"/>
      <c r="I62" s="224"/>
      <c r="N62" s="17"/>
    </row>
    <row r="63" spans="4:14">
      <c r="D63" s="5"/>
      <c r="E63" s="5"/>
      <c r="F63" s="5"/>
      <c r="G63" s="5"/>
      <c r="H63" s="5"/>
      <c r="I63" s="224"/>
      <c r="N63" s="17"/>
    </row>
    <row r="64" spans="4:14">
      <c r="D64" s="5"/>
      <c r="E64" s="5"/>
      <c r="F64" s="5"/>
      <c r="G64" s="5"/>
      <c r="H64" s="5"/>
      <c r="I64" s="224"/>
      <c r="N64" s="17"/>
    </row>
    <row r="65" spans="4:14">
      <c r="D65" s="5"/>
      <c r="E65" s="5"/>
      <c r="F65" s="5"/>
      <c r="G65" s="5"/>
      <c r="H65" s="5"/>
      <c r="I65" s="224"/>
      <c r="N65" s="17"/>
    </row>
    <row r="66" spans="4:14">
      <c r="D66" s="5"/>
      <c r="E66" s="5"/>
      <c r="F66" s="5"/>
      <c r="G66" s="5"/>
      <c r="H66" s="5"/>
      <c r="I66" s="224"/>
      <c r="N66" s="17"/>
    </row>
    <row r="67" spans="4:14">
      <c r="D67" s="5"/>
      <c r="E67" s="5"/>
      <c r="F67" s="5"/>
      <c r="G67" s="5"/>
      <c r="H67" s="5"/>
      <c r="I67" s="224"/>
      <c r="N67" s="17"/>
    </row>
    <row r="68" spans="4:14">
      <c r="D68" s="5"/>
      <c r="E68" s="5"/>
      <c r="F68" s="5"/>
      <c r="G68" s="5"/>
      <c r="H68" s="5"/>
      <c r="I68" s="224"/>
      <c r="N68" s="17"/>
    </row>
    <row r="69" spans="4:14">
      <c r="D69" s="5"/>
      <c r="E69" s="5"/>
      <c r="F69" s="5"/>
      <c r="G69" s="5"/>
      <c r="H69" s="5"/>
      <c r="I69" s="224"/>
      <c r="N69" s="17"/>
    </row>
    <row r="70" spans="4:14">
      <c r="D70" s="5"/>
      <c r="E70" s="5"/>
      <c r="F70" s="5"/>
      <c r="G70" s="5"/>
      <c r="H70" s="5"/>
      <c r="I70" s="224"/>
      <c r="N70" s="17"/>
    </row>
    <row r="71" spans="4:14">
      <c r="D71" s="5"/>
      <c r="E71" s="5"/>
      <c r="F71" s="5"/>
      <c r="G71" s="5"/>
      <c r="H71" s="5"/>
      <c r="I71" s="224"/>
      <c r="N71" s="17"/>
    </row>
    <row r="72" spans="4:14">
      <c r="D72" s="5"/>
      <c r="E72" s="5"/>
      <c r="F72" s="5"/>
      <c r="G72" s="5"/>
      <c r="H72" s="5"/>
      <c r="I72" s="224"/>
      <c r="N72" s="17"/>
    </row>
    <row r="73" spans="4:14">
      <c r="N73" s="17"/>
    </row>
    <row r="74" spans="4:14">
      <c r="N74" s="17"/>
    </row>
    <row r="75" spans="4:14">
      <c r="N75" s="17"/>
    </row>
    <row r="76" spans="4:14">
      <c r="N76" s="17"/>
    </row>
    <row r="77" spans="4:14">
      <c r="N77" s="17"/>
    </row>
    <row r="78" spans="4:14">
      <c r="N78" s="17"/>
    </row>
    <row r="79" spans="4:14">
      <c r="N79" s="17"/>
    </row>
    <row r="80" spans="4:14">
      <c r="N80" s="17"/>
    </row>
    <row r="81" spans="14:14">
      <c r="N81" s="17"/>
    </row>
    <row r="82" spans="14:14">
      <c r="N82" s="17"/>
    </row>
    <row r="83" spans="14:14">
      <c r="N83" s="17"/>
    </row>
    <row r="84" spans="14:14">
      <c r="N84" s="17"/>
    </row>
    <row r="85" spans="14:14">
      <c r="N85" s="17"/>
    </row>
    <row r="86" spans="14:14">
      <c r="N86" s="17"/>
    </row>
    <row r="87" spans="14:14">
      <c r="N87" s="17"/>
    </row>
    <row r="88" spans="14:14">
      <c r="N88" s="17"/>
    </row>
    <row r="89" spans="14:14">
      <c r="N89" s="17"/>
    </row>
    <row r="90" spans="14:14">
      <c r="N90" s="17"/>
    </row>
    <row r="91" spans="14:14">
      <c r="N91" s="17"/>
    </row>
    <row r="92" spans="14:14">
      <c r="N92" s="17"/>
    </row>
    <row r="93" spans="14:14">
      <c r="N93" s="17"/>
    </row>
    <row r="94" spans="14:14">
      <c r="N94" s="17"/>
    </row>
    <row r="95" spans="14:14">
      <c r="N95" s="17"/>
    </row>
    <row r="96" spans="14:14">
      <c r="N96" s="17"/>
    </row>
    <row r="97" spans="14:14">
      <c r="N97" s="17"/>
    </row>
    <row r="98" spans="14:14">
      <c r="N98" s="17"/>
    </row>
    <row r="99" spans="14:14">
      <c r="N99" s="17"/>
    </row>
    <row r="100" spans="14:14">
      <c r="N100" s="17"/>
    </row>
    <row r="101" spans="14:14">
      <c r="N101" s="17"/>
    </row>
    <row r="102" spans="14:14">
      <c r="N102" s="17"/>
    </row>
    <row r="103" spans="14:14">
      <c r="N103" s="17"/>
    </row>
    <row r="104" spans="14:14">
      <c r="N104" s="17"/>
    </row>
    <row r="105" spans="14:14">
      <c r="N105" s="17"/>
    </row>
    <row r="106" spans="14:14">
      <c r="N106" s="17"/>
    </row>
    <row r="107" spans="14:14">
      <c r="N107" s="17"/>
    </row>
    <row r="108" spans="14:14">
      <c r="N108" s="17"/>
    </row>
    <row r="109" spans="14:14">
      <c r="N109" s="17"/>
    </row>
    <row r="110" spans="14:14">
      <c r="N110" s="17"/>
    </row>
    <row r="111" spans="14:14">
      <c r="N111" s="17"/>
    </row>
    <row r="112" spans="14:14">
      <c r="N112" s="17"/>
    </row>
    <row r="113" spans="14:14">
      <c r="N113" s="17"/>
    </row>
    <row r="114" spans="14:14">
      <c r="N114" s="17"/>
    </row>
    <row r="115" spans="14:14">
      <c r="N115" s="17"/>
    </row>
    <row r="116" spans="14:14">
      <c r="N116" s="17"/>
    </row>
    <row r="117" spans="14:14">
      <c r="N117" s="17"/>
    </row>
    <row r="118" spans="14:14">
      <c r="N118" s="17"/>
    </row>
    <row r="119" spans="14:14">
      <c r="N119" s="17"/>
    </row>
    <row r="120" spans="14:14">
      <c r="N120" s="17"/>
    </row>
    <row r="121" spans="14:14">
      <c r="N121" s="17"/>
    </row>
    <row r="122" spans="14:14">
      <c r="N122" s="17"/>
    </row>
    <row r="123" spans="14:14">
      <c r="N123" s="17"/>
    </row>
    <row r="124" spans="14:14">
      <c r="N124" s="17"/>
    </row>
    <row r="125" spans="14:14">
      <c r="N125" s="17"/>
    </row>
    <row r="126" spans="14:14">
      <c r="N126" s="17"/>
    </row>
    <row r="127" spans="14:14">
      <c r="N127" s="17"/>
    </row>
    <row r="128" spans="14:14">
      <c r="N128" s="17"/>
    </row>
    <row r="129" spans="14:14">
      <c r="N129" s="17"/>
    </row>
    <row r="130" spans="14:14">
      <c r="N130" s="17"/>
    </row>
    <row r="131" spans="14:14">
      <c r="N131" s="17"/>
    </row>
    <row r="132" spans="14:14">
      <c r="N132" s="17"/>
    </row>
    <row r="133" spans="14:14">
      <c r="N133" s="17"/>
    </row>
    <row r="134" spans="14:14">
      <c r="N134" s="17"/>
    </row>
    <row r="135" spans="14:14">
      <c r="N135" s="17"/>
    </row>
    <row r="136" spans="14:14">
      <c r="N136" s="17"/>
    </row>
    <row r="137" spans="14:14">
      <c r="N137" s="17"/>
    </row>
    <row r="138" spans="14:14">
      <c r="N138" s="17"/>
    </row>
    <row r="139" spans="14:14">
      <c r="N139" s="17"/>
    </row>
    <row r="140" spans="14:14">
      <c r="N140" s="17"/>
    </row>
    <row r="141" spans="14:14">
      <c r="N141" s="17"/>
    </row>
    <row r="142" spans="14:14">
      <c r="N142" s="17"/>
    </row>
    <row r="143" spans="14:14">
      <c r="N143" s="17"/>
    </row>
    <row r="144" spans="14:14">
      <c r="N144" s="17"/>
    </row>
    <row r="145" spans="14:14">
      <c r="N145" s="17"/>
    </row>
    <row r="146" spans="14:14">
      <c r="N146" s="17"/>
    </row>
    <row r="147" spans="14:14">
      <c r="N147" s="17"/>
    </row>
    <row r="148" spans="14:14">
      <c r="N148" s="17"/>
    </row>
    <row r="149" spans="14:14">
      <c r="N149" s="17"/>
    </row>
    <row r="150" spans="14:14">
      <c r="N150" s="17"/>
    </row>
    <row r="151" spans="14:14">
      <c r="N151" s="17"/>
    </row>
    <row r="152" spans="14:14">
      <c r="N152" s="17"/>
    </row>
    <row r="153" spans="14:14">
      <c r="N153" s="17"/>
    </row>
    <row r="154" spans="14:14">
      <c r="N154" s="17"/>
    </row>
    <row r="155" spans="14:14">
      <c r="N155" s="17"/>
    </row>
    <row r="156" spans="14:14">
      <c r="N156" s="17"/>
    </row>
    <row r="157" spans="14:14">
      <c r="N157" s="17"/>
    </row>
    <row r="158" spans="14:14">
      <c r="N158" s="17"/>
    </row>
    <row r="159" spans="14:14">
      <c r="N159" s="17"/>
    </row>
    <row r="160" spans="14:14">
      <c r="N160" s="17"/>
    </row>
    <row r="161" spans="14:14">
      <c r="N161" s="17"/>
    </row>
    <row r="162" spans="14:14">
      <c r="N162" s="17"/>
    </row>
    <row r="163" spans="14:14">
      <c r="N163" s="17"/>
    </row>
    <row r="164" spans="14:14">
      <c r="N164" s="17"/>
    </row>
    <row r="165" spans="14:14">
      <c r="N165" s="17"/>
    </row>
    <row r="166" spans="14:14">
      <c r="N166" s="17"/>
    </row>
    <row r="167" spans="14:14">
      <c r="N167" s="17"/>
    </row>
    <row r="168" spans="14:14">
      <c r="N168" s="17"/>
    </row>
    <row r="169" spans="14:14">
      <c r="N169" s="17"/>
    </row>
    <row r="170" spans="14:14">
      <c r="N170" s="17"/>
    </row>
    <row r="171" spans="14:14">
      <c r="N171" s="17"/>
    </row>
    <row r="172" spans="14:14">
      <c r="N172" s="17"/>
    </row>
    <row r="173" spans="14:14">
      <c r="N173" s="17"/>
    </row>
    <row r="174" spans="14:14">
      <c r="N174" s="17"/>
    </row>
    <row r="175" spans="14:14">
      <c r="N175" s="17"/>
    </row>
    <row r="176" spans="14:14">
      <c r="N176" s="17"/>
    </row>
    <row r="177" spans="14:14">
      <c r="N177" s="17"/>
    </row>
    <row r="178" spans="14:14">
      <c r="N178" s="17"/>
    </row>
    <row r="179" spans="14:14">
      <c r="N179" s="17"/>
    </row>
    <row r="180" spans="14:14">
      <c r="N180" s="17"/>
    </row>
    <row r="181" spans="14:14">
      <c r="N181" s="17"/>
    </row>
    <row r="182" spans="14:14">
      <c r="N182" s="17"/>
    </row>
    <row r="183" spans="14:14">
      <c r="N183" s="17"/>
    </row>
    <row r="184" spans="14:14">
      <c r="N184" s="17"/>
    </row>
    <row r="185" spans="14:14">
      <c r="N185" s="17"/>
    </row>
    <row r="186" spans="14:14">
      <c r="N186" s="17"/>
    </row>
    <row r="187" spans="14:14">
      <c r="N187" s="17"/>
    </row>
    <row r="188" spans="14:14">
      <c r="N188" s="17"/>
    </row>
    <row r="189" spans="14:14">
      <c r="N189" s="17"/>
    </row>
    <row r="190" spans="14:14">
      <c r="N190" s="17"/>
    </row>
    <row r="191" spans="14:14">
      <c r="N191" s="17"/>
    </row>
    <row r="192" spans="14:14">
      <c r="N192" s="17"/>
    </row>
    <row r="193" spans="14:14">
      <c r="N193" s="17"/>
    </row>
    <row r="194" spans="14:14">
      <c r="N194" s="17"/>
    </row>
    <row r="195" spans="14:14">
      <c r="N195" s="17"/>
    </row>
    <row r="196" spans="14:14">
      <c r="N196" s="17"/>
    </row>
    <row r="197" spans="14:14">
      <c r="N197" s="17"/>
    </row>
    <row r="198" spans="14:14">
      <c r="N198" s="17"/>
    </row>
    <row r="199" spans="14:14">
      <c r="N199" s="17"/>
    </row>
    <row r="200" spans="14:14">
      <c r="N200" s="17"/>
    </row>
  </sheetData>
  <mergeCells count="28">
    <mergeCell ref="B32:C32"/>
    <mergeCell ref="G35:H35"/>
    <mergeCell ref="B27:C27"/>
    <mergeCell ref="G27:H27"/>
    <mergeCell ref="B28:C28"/>
    <mergeCell ref="G28:H28"/>
    <mergeCell ref="B30:C30"/>
    <mergeCell ref="B31:C31"/>
    <mergeCell ref="O5:O6"/>
    <mergeCell ref="A22:C22"/>
    <mergeCell ref="A23:C23"/>
    <mergeCell ref="B24:C24"/>
    <mergeCell ref="G36:H36"/>
    <mergeCell ref="B29:C29"/>
    <mergeCell ref="G29:H29"/>
    <mergeCell ref="M5:N5"/>
    <mergeCell ref="A25:C25"/>
    <mergeCell ref="A26:C26"/>
    <mergeCell ref="K1:L1"/>
    <mergeCell ref="A2:L3"/>
    <mergeCell ref="A5:A6"/>
    <mergeCell ref="B5:B6"/>
    <mergeCell ref="C5:C6"/>
    <mergeCell ref="D5:F5"/>
    <mergeCell ref="G5:G6"/>
    <mergeCell ref="H5:H6"/>
    <mergeCell ref="I5:I6"/>
    <mergeCell ref="J5:L5"/>
  </mergeCells>
  <phoneticPr fontId="0" type="noConversion"/>
  <dataValidations count="1">
    <dataValidation type="list" allowBlank="1" showInputMessage="1" showErrorMessage="1" sqref="C20:F20">
      <formula1>#REF!</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sheetPr>
    <tabColor theme="8" tint="0.39997558519241921"/>
  </sheetPr>
  <dimension ref="A1:R194"/>
  <sheetViews>
    <sheetView topLeftCell="A19" workbookViewId="0">
      <selection activeCell="C38" sqref="C38:C39"/>
    </sheetView>
  </sheetViews>
  <sheetFormatPr defaultRowHeight="15"/>
  <cols>
    <col min="1" max="1" width="3.7109375" style="5" customWidth="1"/>
    <col min="2" max="2" width="0.140625" style="94" customWidth="1"/>
    <col min="3" max="3" width="30.85546875" style="5" customWidth="1"/>
    <col min="4" max="4" width="14.140625" style="95" customWidth="1"/>
    <col min="5" max="5" width="14.5703125" style="95" customWidth="1"/>
    <col min="6" max="6" width="12.28515625" style="95" customWidth="1"/>
    <col min="7" max="8" width="16.42578125" style="94" customWidth="1"/>
    <col min="9" max="9" width="12.42578125" style="94" customWidth="1"/>
    <col min="10" max="10" width="12" style="94" customWidth="1"/>
    <col min="11" max="11" width="11.140625" style="94" customWidth="1"/>
    <col min="12" max="13" width="9.28515625" style="94" customWidth="1"/>
    <col min="14" max="14" width="12.85546875" style="5" customWidth="1"/>
    <col min="15" max="15" width="12.140625" style="5" customWidth="1"/>
    <col min="16" max="16" width="13.5703125" style="5" hidden="1" customWidth="1"/>
    <col min="17" max="16384" width="9.140625" style="5"/>
  </cols>
  <sheetData>
    <row r="1" spans="1:18">
      <c r="L1" s="1665"/>
      <c r="M1" s="1665"/>
    </row>
    <row r="2" spans="1:18" s="1" customFormat="1" ht="18.75">
      <c r="A2" s="1618" t="s">
        <v>311</v>
      </c>
      <c r="B2" s="1618"/>
      <c r="C2" s="1618"/>
      <c r="D2" s="1618"/>
      <c r="E2" s="1618"/>
      <c r="F2" s="1618"/>
      <c r="G2" s="1618"/>
      <c r="H2" s="1618"/>
      <c r="I2" s="1618"/>
      <c r="J2" s="1618"/>
      <c r="K2" s="1618"/>
      <c r="L2" s="1618"/>
      <c r="M2" s="1618"/>
      <c r="N2" s="1618"/>
    </row>
    <row r="3" spans="1:18" s="2" customFormat="1" ht="15.75">
      <c r="A3" s="1618"/>
      <c r="B3" s="1618"/>
      <c r="C3" s="1618"/>
      <c r="D3" s="1618"/>
      <c r="E3" s="1618"/>
      <c r="F3" s="1618"/>
      <c r="G3" s="1618"/>
      <c r="H3" s="1618"/>
      <c r="I3" s="1618"/>
      <c r="J3" s="1618"/>
      <c r="K3" s="1618"/>
      <c r="L3" s="1618"/>
      <c r="M3" s="1618"/>
      <c r="N3" s="1618"/>
    </row>
    <row r="4" spans="1:18" ht="15.75" thickBot="1">
      <c r="A4" s="3"/>
      <c r="B4" s="224"/>
      <c r="C4" s="3"/>
      <c r="D4" s="4"/>
      <c r="E4" s="4"/>
      <c r="F4" s="4"/>
      <c r="G4" s="224"/>
      <c r="H4" s="224"/>
      <c r="I4" s="224"/>
      <c r="J4" s="224"/>
      <c r="K4" s="224"/>
      <c r="L4" s="224"/>
      <c r="M4" s="224"/>
      <c r="N4" s="224"/>
    </row>
    <row r="5" spans="1:18" s="6" customFormat="1" ht="18.75">
      <c r="A5" s="1619" t="s">
        <v>251</v>
      </c>
      <c r="B5" s="1621" t="s">
        <v>252</v>
      </c>
      <c r="C5" s="1623" t="s">
        <v>385</v>
      </c>
      <c r="D5" s="1625" t="s">
        <v>386</v>
      </c>
      <c r="E5" s="1625"/>
      <c r="F5" s="1625"/>
      <c r="G5" s="1626" t="s">
        <v>256</v>
      </c>
      <c r="H5" s="1626" t="s">
        <v>388</v>
      </c>
      <c r="I5" s="1626" t="s">
        <v>257</v>
      </c>
      <c r="J5" s="1626" t="s">
        <v>258</v>
      </c>
      <c r="K5" s="1626" t="s">
        <v>259</v>
      </c>
      <c r="L5" s="1628"/>
      <c r="M5" s="1629"/>
      <c r="N5" s="1615"/>
      <c r="O5" s="1616"/>
      <c r="P5" s="1604" t="s">
        <v>250</v>
      </c>
    </row>
    <row r="6" spans="1:18" ht="29.25" thickBot="1">
      <c r="A6" s="1620"/>
      <c r="B6" s="1622"/>
      <c r="C6" s="1624"/>
      <c r="D6" s="491" t="s">
        <v>309</v>
      </c>
      <c r="E6" s="491" t="s">
        <v>387</v>
      </c>
      <c r="F6" s="491" t="s">
        <v>308</v>
      </c>
      <c r="G6" s="1627"/>
      <c r="H6" s="1627"/>
      <c r="I6" s="1627"/>
      <c r="J6" s="1627"/>
      <c r="K6" s="492">
        <v>2013</v>
      </c>
      <c r="L6" s="492">
        <v>2014</v>
      </c>
      <c r="M6" s="493">
        <v>2015</v>
      </c>
      <c r="N6" s="243"/>
      <c r="O6" s="244"/>
      <c r="P6" s="1605"/>
    </row>
    <row r="7" spans="1:18" ht="18.75">
      <c r="A7" s="251"/>
      <c r="B7" s="12"/>
      <c r="C7" s="12"/>
      <c r="D7" s="12"/>
      <c r="E7" s="12"/>
      <c r="F7" s="12"/>
      <c r="G7" s="12"/>
      <c r="H7" s="12"/>
      <c r="I7" s="12"/>
      <c r="J7" s="12"/>
      <c r="K7" s="12"/>
      <c r="L7" s="12"/>
      <c r="M7" s="490"/>
      <c r="N7" s="223"/>
      <c r="O7" s="2"/>
    </row>
    <row r="8" spans="1:18">
      <c r="A8" s="251" t="e">
        <f>#REF!</f>
        <v>#REF!</v>
      </c>
      <c r="B8" s="12" t="e">
        <f>#REF!</f>
        <v>#REF!</v>
      </c>
      <c r="C8" s="12" t="e">
        <f>VLOOKUP(#REF!,#REF!,2,FALSE)</f>
        <v>#REF!</v>
      </c>
      <c r="D8" s="516" t="e">
        <f>#REF!</f>
        <v>#REF!</v>
      </c>
      <c r="E8" s="516" t="e">
        <f>#REF!</f>
        <v>#REF!</v>
      </c>
      <c r="F8" s="516" t="e">
        <f>#REF!</f>
        <v>#REF!</v>
      </c>
      <c r="G8" s="15" t="e">
        <f>#REF!</f>
        <v>#REF!</v>
      </c>
      <c r="H8" s="264" t="e">
        <f>G8/$G$16</f>
        <v>#REF!</v>
      </c>
      <c r="I8" s="15" t="e">
        <f>#REF!</f>
        <v>#REF!</v>
      </c>
      <c r="J8" s="15" t="e">
        <f>#REF!</f>
        <v>#REF!</v>
      </c>
      <c r="K8" s="15" t="e">
        <f>#REF!</f>
        <v>#REF!</v>
      </c>
      <c r="L8" s="15" t="e">
        <f>#REF!</f>
        <v>#REF!</v>
      </c>
      <c r="M8" s="252" t="e">
        <f>#REF!</f>
        <v>#REF!</v>
      </c>
    </row>
    <row r="9" spans="1:18">
      <c r="A9" s="251" t="e">
        <f>#REF!</f>
        <v>#REF!</v>
      </c>
      <c r="B9" s="12" t="e">
        <f>#REF!</f>
        <v>#REF!</v>
      </c>
      <c r="C9" s="12" t="e">
        <f>VLOOKUP(#REF!,#REF!,2,FALSE)</f>
        <v>#REF!</v>
      </c>
      <c r="D9" s="516" t="e">
        <f>#REF!</f>
        <v>#REF!</v>
      </c>
      <c r="E9" s="516" t="e">
        <f>#REF!</f>
        <v>#REF!</v>
      </c>
      <c r="F9" s="516" t="e">
        <f>#REF!</f>
        <v>#REF!</v>
      </c>
      <c r="G9" s="15" t="e">
        <f>#REF!</f>
        <v>#REF!</v>
      </c>
      <c r="H9" s="264" t="e">
        <f t="shared" ref="H9:H14" si="0">G9/$G$16</f>
        <v>#REF!</v>
      </c>
      <c r="I9" s="15" t="e">
        <f>#REF!</f>
        <v>#REF!</v>
      </c>
      <c r="J9" s="15" t="e">
        <f>#REF!</f>
        <v>#REF!</v>
      </c>
      <c r="K9" s="15" t="e">
        <f>#REF!</f>
        <v>#REF!</v>
      </c>
      <c r="L9" s="15" t="e">
        <f>#REF!</f>
        <v>#REF!</v>
      </c>
      <c r="M9" s="252" t="e">
        <f>#REF!</f>
        <v>#REF!</v>
      </c>
    </row>
    <row r="10" spans="1:18">
      <c r="A10" s="251" t="e">
        <f>#REF!</f>
        <v>#REF!</v>
      </c>
      <c r="B10" s="12" t="e">
        <f>#REF!</f>
        <v>#REF!</v>
      </c>
      <c r="C10" s="12" t="e">
        <f>VLOOKUP(#REF!,#REF!,2,FALSE)</f>
        <v>#REF!</v>
      </c>
      <c r="D10" s="516" t="e">
        <f>#REF!</f>
        <v>#REF!</v>
      </c>
      <c r="E10" s="516" t="e">
        <f>#REF!</f>
        <v>#REF!</v>
      </c>
      <c r="F10" s="516" t="e">
        <f>#REF!</f>
        <v>#REF!</v>
      </c>
      <c r="G10" s="15" t="e">
        <f>#REF!</f>
        <v>#REF!</v>
      </c>
      <c r="H10" s="264" t="e">
        <f t="shared" si="0"/>
        <v>#REF!</v>
      </c>
      <c r="I10" s="15" t="e">
        <f>#REF!</f>
        <v>#REF!</v>
      </c>
      <c r="J10" s="15" t="e">
        <f>#REF!</f>
        <v>#REF!</v>
      </c>
      <c r="K10" s="15" t="e">
        <f>#REF!</f>
        <v>#REF!</v>
      </c>
      <c r="L10" s="15" t="e">
        <f>#REF!</f>
        <v>#REF!</v>
      </c>
      <c r="M10" s="252" t="e">
        <f>#REF!</f>
        <v>#REF!</v>
      </c>
    </row>
    <row r="11" spans="1:18">
      <c r="A11" s="251" t="e">
        <f>#REF!</f>
        <v>#REF!</v>
      </c>
      <c r="B11" s="12" t="e">
        <f>#REF!</f>
        <v>#REF!</v>
      </c>
      <c r="C11" s="12" t="e">
        <f>VLOOKUP(#REF!,#REF!,2,FALSE)</f>
        <v>#REF!</v>
      </c>
      <c r="D11" s="516" t="e">
        <f>#REF!</f>
        <v>#REF!</v>
      </c>
      <c r="E11" s="516" t="e">
        <f>#REF!</f>
        <v>#REF!</v>
      </c>
      <c r="F11" s="516" t="e">
        <f>#REF!</f>
        <v>#REF!</v>
      </c>
      <c r="G11" s="15" t="e">
        <f>#REF!</f>
        <v>#REF!</v>
      </c>
      <c r="H11" s="264" t="e">
        <f t="shared" si="0"/>
        <v>#REF!</v>
      </c>
      <c r="I11" s="15" t="e">
        <f>#REF!</f>
        <v>#REF!</v>
      </c>
      <c r="J11" s="15" t="e">
        <f>#REF!</f>
        <v>#REF!</v>
      </c>
      <c r="K11" s="15" t="e">
        <f>#REF!</f>
        <v>#REF!</v>
      </c>
      <c r="L11" s="15" t="e">
        <f>#REF!</f>
        <v>#REF!</v>
      </c>
      <c r="M11" s="252" t="e">
        <f>#REF!</f>
        <v>#REF!</v>
      </c>
    </row>
    <row r="12" spans="1:18">
      <c r="A12" s="251" t="e">
        <f>#REF!</f>
        <v>#REF!</v>
      </c>
      <c r="B12" s="12" t="e">
        <f>#REF!</f>
        <v>#REF!</v>
      </c>
      <c r="C12" s="12" t="e">
        <f>VLOOKUP(#REF!,#REF!,2,FALSE)</f>
        <v>#REF!</v>
      </c>
      <c r="D12" s="516" t="e">
        <f>#REF!</f>
        <v>#REF!</v>
      </c>
      <c r="E12" s="516" t="e">
        <f>#REF!</f>
        <v>#REF!</v>
      </c>
      <c r="F12" s="516" t="e">
        <f>#REF!</f>
        <v>#REF!</v>
      </c>
      <c r="G12" s="15" t="e">
        <f>#REF!</f>
        <v>#REF!</v>
      </c>
      <c r="H12" s="264" t="e">
        <f t="shared" si="0"/>
        <v>#REF!</v>
      </c>
      <c r="I12" s="15" t="e">
        <f>#REF!</f>
        <v>#REF!</v>
      </c>
      <c r="J12" s="15" t="e">
        <f>#REF!</f>
        <v>#REF!</v>
      </c>
      <c r="K12" s="15" t="e">
        <f>#REF!</f>
        <v>#REF!</v>
      </c>
      <c r="L12" s="15" t="e">
        <f>#REF!</f>
        <v>#REF!</v>
      </c>
      <c r="M12" s="252" t="e">
        <f>#REF!</f>
        <v>#REF!</v>
      </c>
    </row>
    <row r="13" spans="1:18">
      <c r="A13" s="251" t="e">
        <f>#REF!</f>
        <v>#REF!</v>
      </c>
      <c r="B13" s="12" t="e">
        <f>#REF!</f>
        <v>#REF!</v>
      </c>
      <c r="C13" s="12" t="e">
        <f>VLOOKUP(#REF!,#REF!,2,FALSE)</f>
        <v>#REF!</v>
      </c>
      <c r="D13" s="516" t="e">
        <f>#REF!</f>
        <v>#REF!</v>
      </c>
      <c r="E13" s="516" t="e">
        <f>#REF!</f>
        <v>#REF!</v>
      </c>
      <c r="F13" s="516" t="e">
        <f>#REF!</f>
        <v>#REF!</v>
      </c>
      <c r="G13" s="15" t="e">
        <f>#REF!</f>
        <v>#REF!</v>
      </c>
      <c r="H13" s="264" t="e">
        <f t="shared" si="0"/>
        <v>#REF!</v>
      </c>
      <c r="I13" s="15" t="e">
        <f>#REF!</f>
        <v>#REF!</v>
      </c>
      <c r="J13" s="15" t="e">
        <f>#REF!</f>
        <v>#REF!</v>
      </c>
      <c r="K13" s="15" t="e">
        <f>#REF!</f>
        <v>#REF!</v>
      </c>
      <c r="L13" s="15" t="e">
        <f>#REF!</f>
        <v>#REF!</v>
      </c>
      <c r="M13" s="252" t="e">
        <f>#REF!</f>
        <v>#REF!</v>
      </c>
    </row>
    <row r="14" spans="1:18">
      <c r="A14" s="251" t="e">
        <f>#REF!</f>
        <v>#REF!</v>
      </c>
      <c r="B14" s="12" t="e">
        <f>#REF!</f>
        <v>#REF!</v>
      </c>
      <c r="C14" s="12" t="e">
        <f>VLOOKUP(#REF!,#REF!,2,FALSE)</f>
        <v>#REF!</v>
      </c>
      <c r="D14" s="516" t="e">
        <f>#REF!</f>
        <v>#REF!</v>
      </c>
      <c r="E14" s="516" t="e">
        <f>#REF!</f>
        <v>#REF!</v>
      </c>
      <c r="F14" s="516" t="e">
        <f>#REF!</f>
        <v>#REF!</v>
      </c>
      <c r="G14" s="15" t="e">
        <f>#REF!</f>
        <v>#REF!</v>
      </c>
      <c r="H14" s="264" t="e">
        <f t="shared" si="0"/>
        <v>#REF!</v>
      </c>
      <c r="I14" s="15" t="e">
        <f>#REF!</f>
        <v>#REF!</v>
      </c>
      <c r="J14" s="15" t="e">
        <f>#REF!</f>
        <v>#REF!</v>
      </c>
      <c r="K14" s="15" t="e">
        <f>#REF!</f>
        <v>#REF!</v>
      </c>
      <c r="L14" s="15" t="e">
        <f>#REF!</f>
        <v>#REF!</v>
      </c>
      <c r="M14" s="252" t="e">
        <f>#REF!</f>
        <v>#REF!</v>
      </c>
    </row>
    <row r="15" spans="1:18" ht="15.75">
      <c r="A15" s="112"/>
      <c r="B15" s="13"/>
      <c r="C15" s="247"/>
      <c r="D15" s="114"/>
      <c r="E15" s="114"/>
      <c r="F15" s="114"/>
      <c r="G15" s="14"/>
      <c r="H15" s="264"/>
      <c r="I15" s="61"/>
      <c r="J15" s="15"/>
      <c r="K15" s="15"/>
      <c r="L15" s="61"/>
      <c r="M15" s="252"/>
    </row>
    <row r="16" spans="1:18" ht="18.75">
      <c r="A16" s="1875" t="e">
        <f>VLOOKUP(#REF!,#REF!,2,FALSE)</f>
        <v>#REF!</v>
      </c>
      <c r="B16" s="1876"/>
      <c r="C16" s="1877"/>
      <c r="D16" s="494" t="e">
        <f t="shared" ref="D16:M16" si="1">SUM(D8:D15)</f>
        <v>#REF!</v>
      </c>
      <c r="E16" s="494" t="e">
        <f t="shared" si="1"/>
        <v>#REF!</v>
      </c>
      <c r="F16" s="494" t="e">
        <f t="shared" si="1"/>
        <v>#REF!</v>
      </c>
      <c r="G16" s="494" t="e">
        <f t="shared" si="1"/>
        <v>#REF!</v>
      </c>
      <c r="H16" s="497" t="e">
        <f>G16/$G$16</f>
        <v>#REF!</v>
      </c>
      <c r="I16" s="494" t="e">
        <f t="shared" si="1"/>
        <v>#REF!</v>
      </c>
      <c r="J16" s="494" t="e">
        <f t="shared" si="1"/>
        <v>#REF!</v>
      </c>
      <c r="K16" s="494" t="e">
        <f t="shared" si="1"/>
        <v>#REF!</v>
      </c>
      <c r="L16" s="494" t="e">
        <f t="shared" si="1"/>
        <v>#REF!</v>
      </c>
      <c r="M16" s="495" t="e">
        <f t="shared" si="1"/>
        <v>#REF!</v>
      </c>
      <c r="R16" s="17"/>
    </row>
    <row r="17" spans="1:15" ht="16.5" thickBot="1">
      <c r="A17" s="1878" t="e">
        <f>VLOOKUP(#REF!,#REF!,2,FALSE)</f>
        <v>#REF!</v>
      </c>
      <c r="B17" s="1879"/>
      <c r="C17" s="1880"/>
      <c r="D17" s="351"/>
      <c r="E17" s="351"/>
      <c r="F17" s="351"/>
      <c r="G17" s="352"/>
      <c r="H17" s="352"/>
      <c r="I17" s="353"/>
      <c r="J17" s="498" t="e">
        <f>J16/J27*100</f>
        <v>#REF!</v>
      </c>
      <c r="K17" s="498" t="e">
        <f>K16/K27*100</f>
        <v>#REF!</v>
      </c>
      <c r="L17" s="353" t="e">
        <f>L16/L27*100</f>
        <v>#REF!</v>
      </c>
      <c r="M17" s="499" t="e">
        <f>M16/M27*100</f>
        <v>#REF!</v>
      </c>
    </row>
    <row r="18" spans="1:15" ht="15.75">
      <c r="A18" s="402"/>
      <c r="B18" s="1636" t="s">
        <v>417</v>
      </c>
      <c r="C18" s="1636"/>
      <c r="D18" s="402"/>
      <c r="E18" s="403"/>
      <c r="F18" s="404"/>
      <c r="G18" s="421"/>
      <c r="H18" s="749"/>
      <c r="I18" s="406"/>
      <c r="J18" s="406"/>
      <c r="K18" s="405"/>
      <c r="L18" s="406"/>
      <c r="M18" s="500"/>
    </row>
    <row r="19" spans="1:15" ht="15.75">
      <c r="A19" s="1873" t="s">
        <v>623</v>
      </c>
      <c r="B19" s="1873"/>
      <c r="C19" s="1873"/>
      <c r="D19" s="1873"/>
      <c r="E19" s="403"/>
      <c r="F19" s="404"/>
      <c r="G19" s="833"/>
      <c r="H19" s="520"/>
      <c r="I19" s="834"/>
      <c r="J19" s="834"/>
      <c r="K19" s="829" t="e">
        <f>#REF!</f>
        <v>#REF!</v>
      </c>
      <c r="L19" s="829" t="e">
        <f>#REF!</f>
        <v>#REF!</v>
      </c>
      <c r="M19" s="829" t="e">
        <f>#REF!</f>
        <v>#REF!</v>
      </c>
    </row>
    <row r="20" spans="1:15" ht="15.75">
      <c r="A20" s="1873" t="s">
        <v>624</v>
      </c>
      <c r="B20" s="1873"/>
      <c r="C20" s="1873"/>
      <c r="D20" s="1873"/>
      <c r="E20" s="403"/>
      <c r="F20" s="404"/>
      <c r="G20" s="833"/>
      <c r="H20" s="520"/>
      <c r="I20" s="834"/>
      <c r="J20" s="834"/>
      <c r="K20" s="828" t="e">
        <f>#REF!</f>
        <v>#REF!</v>
      </c>
      <c r="L20" s="828" t="e">
        <f>#REF!</f>
        <v>#REF!</v>
      </c>
      <c r="M20" s="828" t="e">
        <f>#REF!</f>
        <v>#REF!</v>
      </c>
    </row>
    <row r="21" spans="1:15" ht="15.75">
      <c r="A21" s="402"/>
      <c r="B21" s="1613" t="s">
        <v>420</v>
      </c>
      <c r="C21" s="1613"/>
      <c r="D21" s="402"/>
      <c r="E21" s="403"/>
      <c r="F21" s="404"/>
      <c r="G21" s="1865" t="s">
        <v>424</v>
      </c>
      <c r="H21" s="1865"/>
      <c r="I21" s="5"/>
      <c r="J21" s="832" t="e">
        <f>#REF!</f>
        <v>#REF!</v>
      </c>
      <c r="K21" s="832" t="e">
        <f>#REF!</f>
        <v>#REF!</v>
      </c>
      <c r="L21" s="832" t="e">
        <f>#REF!</f>
        <v>#REF!</v>
      </c>
      <c r="M21" s="832" t="e">
        <f>#REF!</f>
        <v>#REF!</v>
      </c>
    </row>
    <row r="22" spans="1:15" ht="15.75">
      <c r="A22" s="402"/>
      <c r="B22" s="1613" t="s">
        <v>419</v>
      </c>
      <c r="C22" s="1613"/>
      <c r="D22" s="402"/>
      <c r="E22" s="403"/>
      <c r="F22" s="404"/>
      <c r="G22" s="1865" t="s">
        <v>627</v>
      </c>
      <c r="H22" s="1865"/>
      <c r="I22" s="5"/>
      <c r="J22" s="832" t="e">
        <f>#REF!</f>
        <v>#REF!</v>
      </c>
      <c r="K22" s="832" t="e">
        <f>#REF!</f>
        <v>#REF!</v>
      </c>
      <c r="L22" s="832" t="e">
        <f>#REF!</f>
        <v>#REF!</v>
      </c>
      <c r="M22" s="832" t="e">
        <f>#REF!</f>
        <v>#REF!</v>
      </c>
    </row>
    <row r="23" spans="1:15" ht="15.75">
      <c r="A23" s="402"/>
      <c r="B23" s="1613" t="s">
        <v>421</v>
      </c>
      <c r="C23" s="1613"/>
      <c r="D23" s="402"/>
      <c r="E23" s="403"/>
      <c r="F23" s="404"/>
      <c r="G23" s="1868" t="s">
        <v>425</v>
      </c>
      <c r="H23" s="1868"/>
      <c r="I23" s="834"/>
      <c r="J23" s="832" t="e">
        <f>#REF!</f>
        <v>#REF!</v>
      </c>
      <c r="K23" s="832" t="e">
        <f>#REF!</f>
        <v>#REF!</v>
      </c>
      <c r="L23" s="832" t="e">
        <f>#REF!</f>
        <v>#REF!</v>
      </c>
      <c r="M23" s="832" t="e">
        <f>#REF!</f>
        <v>#REF!</v>
      </c>
    </row>
    <row r="24" spans="1:15" ht="15.75">
      <c r="A24" s="402"/>
      <c r="B24" s="1613" t="s">
        <v>422</v>
      </c>
      <c r="C24" s="1613"/>
      <c r="D24" s="402"/>
      <c r="E24" s="403"/>
      <c r="F24" s="404"/>
      <c r="G24" s="421"/>
      <c r="H24" s="405"/>
      <c r="I24" s="406"/>
      <c r="J24" s="406"/>
      <c r="K24" s="405"/>
      <c r="L24" s="406"/>
      <c r="M24" s="500"/>
    </row>
    <row r="25" spans="1:15" ht="15.75">
      <c r="A25" s="402"/>
      <c r="B25" s="1613" t="s">
        <v>423</v>
      </c>
      <c r="C25" s="1613"/>
      <c r="D25" s="402"/>
      <c r="E25" s="403"/>
      <c r="F25" s="404"/>
      <c r="G25" s="421"/>
      <c r="H25" s="405"/>
      <c r="I25" s="406"/>
      <c r="J25" s="406"/>
      <c r="K25" s="405"/>
      <c r="L25" s="406"/>
      <c r="M25" s="500"/>
    </row>
    <row r="26" spans="1:15" ht="16.5" thickBot="1">
      <c r="A26" s="402"/>
      <c r="B26" s="1881" t="s">
        <v>418</v>
      </c>
      <c r="C26" s="1881"/>
      <c r="D26" s="402"/>
      <c r="E26" s="403"/>
      <c r="F26" s="404"/>
      <c r="G26" s="421"/>
      <c r="H26" s="405"/>
      <c r="I26" s="406"/>
      <c r="J26" s="406"/>
      <c r="K26" s="405"/>
      <c r="L26" s="406"/>
      <c r="M26" s="500"/>
    </row>
    <row r="27" spans="1:15" ht="15.75">
      <c r="A27" s="129" t="s">
        <v>237</v>
      </c>
      <c r="B27" s="130"/>
      <c r="C27" s="130"/>
      <c r="D27" s="131"/>
      <c r="E27" s="131"/>
      <c r="F27" s="131"/>
      <c r="G27" s="133"/>
      <c r="H27" s="133"/>
      <c r="I27" s="133"/>
      <c r="J27" s="134" t="e">
        <f>J21/J22</f>
        <v>#REF!</v>
      </c>
      <c r="K27" s="134" t="e">
        <f>K21/K22</f>
        <v>#REF!</v>
      </c>
      <c r="L27" s="134" t="e">
        <f>L21/L22</f>
        <v>#REF!</v>
      </c>
      <c r="M27" s="134" t="e">
        <f>M21/M22</f>
        <v>#REF!</v>
      </c>
    </row>
    <row r="28" spans="1:15">
      <c r="A28" s="3"/>
      <c r="B28" s="224"/>
      <c r="C28" s="3"/>
      <c r="D28" s="4"/>
      <c r="E28" s="4"/>
      <c r="F28" s="4"/>
      <c r="G28" s="224"/>
      <c r="H28" s="224"/>
      <c r="I28" s="224"/>
      <c r="J28" s="224"/>
      <c r="K28" s="224"/>
      <c r="L28" s="224"/>
      <c r="M28" s="224"/>
    </row>
    <row r="29" spans="1:15">
      <c r="A29" s="3"/>
      <c r="B29" s="3" t="s">
        <v>238</v>
      </c>
      <c r="C29" s="3"/>
      <c r="D29" s="4"/>
      <c r="E29" s="4"/>
      <c r="F29" s="4"/>
      <c r="G29" s="1617" t="s">
        <v>239</v>
      </c>
      <c r="H29" s="1617"/>
      <c r="I29" s="1617"/>
      <c r="J29" s="136">
        <f>'[1]by creditors'!$I$119</f>
        <v>30180</v>
      </c>
      <c r="K29" s="136">
        <f>'[1]by creditors'!$J$119</f>
        <v>35430</v>
      </c>
      <c r="L29" s="136">
        <f>'[1]by creditors'!$K$119</f>
        <v>42160</v>
      </c>
      <c r="M29" s="136">
        <f>'[1]by creditors'!$L$119</f>
        <v>50670</v>
      </c>
      <c r="N29" s="3"/>
      <c r="O29" s="17"/>
    </row>
    <row r="30" spans="1:15">
      <c r="A30" s="3"/>
      <c r="B30" s="3"/>
      <c r="C30" s="3" t="s">
        <v>240</v>
      </c>
      <c r="D30" s="4"/>
      <c r="E30" s="4"/>
      <c r="F30" s="4"/>
      <c r="G30" s="1617" t="s">
        <v>241</v>
      </c>
      <c r="H30" s="1617"/>
      <c r="I30" s="1617"/>
      <c r="J30" s="137">
        <f>'[1]by creditors'!$I$120</f>
        <v>4.8</v>
      </c>
      <c r="K30" s="137">
        <v>5</v>
      </c>
      <c r="L30" s="137">
        <f>'[1]by creditors'!$K$120</f>
        <v>5.12</v>
      </c>
      <c r="M30" s="137">
        <f>'[1]by creditors'!$L$120</f>
        <v>5.26</v>
      </c>
      <c r="N30" s="3"/>
      <c r="O30" s="17"/>
    </row>
    <row r="31" spans="1:15">
      <c r="A31" s="3"/>
      <c r="B31" s="3"/>
      <c r="C31" s="3" t="s">
        <v>242</v>
      </c>
      <c r="D31" s="4"/>
      <c r="E31" s="4"/>
      <c r="F31" s="4"/>
      <c r="G31" s="222"/>
      <c r="H31" s="222"/>
      <c r="I31" s="222"/>
      <c r="J31" s="137"/>
      <c r="K31" s="137"/>
      <c r="L31" s="137"/>
      <c r="M31" s="137"/>
      <c r="N31" s="3"/>
      <c r="O31" s="17"/>
    </row>
    <row r="32" spans="1:15" ht="20.25">
      <c r="A32" s="3"/>
      <c r="B32" s="138" t="s">
        <v>243</v>
      </c>
      <c r="C32" s="138"/>
      <c r="D32" s="4"/>
      <c r="E32" s="4"/>
      <c r="F32" s="4"/>
      <c r="G32" s="140"/>
      <c r="H32" s="263"/>
      <c r="I32" s="139"/>
      <c r="J32" s="141"/>
      <c r="K32" s="142"/>
      <c r="L32" s="140"/>
      <c r="M32" s="141"/>
      <c r="N32" s="3"/>
      <c r="O32" s="17"/>
    </row>
    <row r="33" spans="1:15">
      <c r="A33" s="3"/>
      <c r="B33" s="138" t="s">
        <v>244</v>
      </c>
      <c r="C33" s="138"/>
      <c r="D33" s="4"/>
      <c r="E33" s="4"/>
      <c r="F33" s="4"/>
      <c r="G33" s="221"/>
      <c r="H33" s="221"/>
      <c r="I33" s="224"/>
      <c r="J33" s="139"/>
      <c r="K33" s="141"/>
      <c r="L33" s="141"/>
      <c r="M33" s="141"/>
      <c r="N33" s="3"/>
      <c r="O33" s="17"/>
    </row>
    <row r="34" spans="1:15">
      <c r="A34" s="3"/>
      <c r="B34" s="138" t="s">
        <v>245</v>
      </c>
      <c r="C34" s="139"/>
      <c r="D34" s="4"/>
      <c r="E34" s="4"/>
      <c r="F34" s="4"/>
      <c r="G34" s="224"/>
      <c r="H34" s="224"/>
      <c r="I34" s="224"/>
      <c r="J34" s="224"/>
      <c r="K34" s="224"/>
      <c r="L34" s="143"/>
      <c r="M34" s="224"/>
      <c r="N34" s="3"/>
      <c r="O34" s="17"/>
    </row>
    <row r="35" spans="1:15">
      <c r="A35" s="3"/>
      <c r="B35" s="138" t="s">
        <v>246</v>
      </c>
      <c r="C35" s="139"/>
      <c r="D35" s="4"/>
      <c r="E35" s="4"/>
      <c r="F35" s="4"/>
      <c r="G35" s="224"/>
      <c r="H35" s="224"/>
      <c r="I35" s="224"/>
      <c r="J35" s="224"/>
      <c r="K35" s="141"/>
      <c r="L35" s="224"/>
      <c r="M35" s="224"/>
      <c r="N35" s="3"/>
      <c r="O35" s="17"/>
    </row>
    <row r="36" spans="1:15">
      <c r="A36" s="3"/>
      <c r="B36" s="138" t="s">
        <v>247</v>
      </c>
      <c r="C36" s="139"/>
      <c r="D36" s="4"/>
      <c r="E36" s="4"/>
      <c r="F36" s="4"/>
      <c r="G36" s="224"/>
      <c r="H36" s="224"/>
      <c r="M36" s="224"/>
      <c r="N36" s="3"/>
      <c r="O36" s="17"/>
    </row>
    <row r="37" spans="1:15">
      <c r="A37" s="3"/>
      <c r="B37" s="3" t="s">
        <v>248</v>
      </c>
      <c r="C37" s="3"/>
      <c r="D37" s="4"/>
      <c r="E37" s="4"/>
      <c r="F37" s="4"/>
      <c r="G37" s="224"/>
      <c r="H37" s="224"/>
      <c r="I37" s="224"/>
      <c r="J37" s="224"/>
      <c r="K37" s="224"/>
      <c r="L37" s="224"/>
      <c r="M37" s="224"/>
      <c r="N37" s="3"/>
      <c r="O37" s="17"/>
    </row>
    <row r="38" spans="1:15">
      <c r="B38" s="5" t="s">
        <v>249</v>
      </c>
      <c r="G38" s="94">
        <v>1345956</v>
      </c>
      <c r="K38" s="94">
        <v>151771</v>
      </c>
      <c r="L38" s="94">
        <v>144242</v>
      </c>
      <c r="M38" s="94">
        <v>113601</v>
      </c>
      <c r="O38" s="17"/>
    </row>
    <row r="39" spans="1:15">
      <c r="B39" s="5"/>
      <c r="O39" s="17"/>
    </row>
    <row r="40" spans="1:15">
      <c r="B40" s="5"/>
      <c r="D40" s="5"/>
      <c r="E40" s="5"/>
      <c r="F40" s="5"/>
      <c r="G40" s="5"/>
      <c r="H40" s="5"/>
      <c r="I40" s="5"/>
      <c r="J40" s="224"/>
      <c r="O40" s="17"/>
    </row>
    <row r="41" spans="1:15">
      <c r="B41" s="5"/>
      <c r="D41" s="94"/>
      <c r="E41" s="94"/>
      <c r="F41" s="94"/>
      <c r="G41" s="5"/>
      <c r="H41" s="5"/>
      <c r="I41" s="224"/>
      <c r="J41" s="224"/>
      <c r="M41" s="5"/>
      <c r="N41" s="224"/>
      <c r="O41" s="17"/>
    </row>
    <row r="42" spans="1:15">
      <c r="B42" s="5"/>
      <c r="D42" s="94"/>
      <c r="E42" s="94"/>
      <c r="F42" s="94"/>
      <c r="G42" s="5"/>
      <c r="H42" s="5"/>
      <c r="I42" s="224"/>
      <c r="J42" s="224"/>
      <c r="M42" s="5"/>
      <c r="O42" s="17"/>
    </row>
    <row r="43" spans="1:15">
      <c r="D43" s="94"/>
      <c r="E43" s="94"/>
      <c r="F43" s="94"/>
      <c r="G43" s="5"/>
      <c r="H43" s="5"/>
      <c r="I43" s="224"/>
      <c r="J43" s="224"/>
      <c r="M43" s="5"/>
      <c r="O43" s="17"/>
    </row>
    <row r="44" spans="1:15">
      <c r="D44" s="94"/>
      <c r="E44" s="94"/>
      <c r="F44" s="94"/>
      <c r="G44" s="5"/>
      <c r="H44" s="5"/>
      <c r="I44" s="224"/>
      <c r="J44" s="224"/>
      <c r="M44" s="5"/>
      <c r="O44" s="17"/>
    </row>
    <row r="45" spans="1:15">
      <c r="D45" s="94"/>
      <c r="E45" s="94"/>
      <c r="F45" s="94"/>
      <c r="G45" s="5"/>
      <c r="H45" s="5"/>
      <c r="I45" s="224"/>
      <c r="J45" s="224"/>
      <c r="M45" s="5"/>
      <c r="O45" s="17"/>
    </row>
    <row r="46" spans="1:15">
      <c r="D46" s="94"/>
      <c r="E46" s="94"/>
      <c r="F46" s="94"/>
      <c r="G46" s="5"/>
      <c r="H46" s="5"/>
      <c r="I46" s="224"/>
      <c r="J46" s="224"/>
      <c r="M46" s="5"/>
      <c r="O46" s="17"/>
    </row>
    <row r="47" spans="1:15">
      <c r="D47" s="94"/>
      <c r="E47" s="94"/>
      <c r="F47" s="94"/>
      <c r="G47" s="5"/>
      <c r="H47" s="5"/>
      <c r="I47" s="224"/>
      <c r="J47" s="224"/>
      <c r="M47" s="5"/>
      <c r="O47" s="17"/>
    </row>
    <row r="48" spans="1:15">
      <c r="D48" s="94"/>
      <c r="E48" s="94"/>
      <c r="F48" s="94"/>
      <c r="G48" s="5"/>
      <c r="H48" s="5"/>
      <c r="I48" s="224"/>
      <c r="J48" s="224"/>
      <c r="M48" s="5"/>
      <c r="O48" s="17"/>
    </row>
    <row r="49" spans="4:15">
      <c r="D49" s="94"/>
      <c r="E49" s="94"/>
      <c r="F49" s="94"/>
      <c r="G49" s="5"/>
      <c r="H49" s="5"/>
      <c r="I49" s="224"/>
      <c r="J49" s="224"/>
      <c r="M49" s="5"/>
      <c r="O49" s="17"/>
    </row>
    <row r="50" spans="4:15">
      <c r="D50" s="94"/>
      <c r="E50" s="94"/>
      <c r="F50" s="94"/>
      <c r="G50" s="5"/>
      <c r="H50" s="5"/>
      <c r="I50" s="224"/>
      <c r="J50" s="224"/>
      <c r="M50" s="5"/>
      <c r="O50" s="17"/>
    </row>
    <row r="51" spans="4:15">
      <c r="D51" s="5"/>
      <c r="E51" s="5"/>
      <c r="F51" s="5"/>
      <c r="G51" s="5"/>
      <c r="H51" s="5"/>
      <c r="I51" s="5"/>
      <c r="J51" s="224"/>
      <c r="O51" s="17"/>
    </row>
    <row r="52" spans="4:15">
      <c r="D52" s="5"/>
      <c r="E52" s="5"/>
      <c r="F52" s="5"/>
      <c r="G52" s="5"/>
      <c r="H52" s="5"/>
      <c r="I52" s="5"/>
      <c r="J52" s="224"/>
      <c r="O52" s="17"/>
    </row>
    <row r="53" spans="4:15">
      <c r="D53" s="5"/>
      <c r="E53" s="5"/>
      <c r="F53" s="5"/>
      <c r="G53" s="5"/>
      <c r="H53" s="5"/>
      <c r="I53" s="5"/>
      <c r="J53" s="224"/>
      <c r="O53" s="17"/>
    </row>
    <row r="54" spans="4:15">
      <c r="D54" s="5"/>
      <c r="E54" s="5"/>
      <c r="F54" s="5"/>
      <c r="G54" s="5"/>
      <c r="H54" s="5"/>
      <c r="I54" s="5"/>
      <c r="J54" s="224"/>
      <c r="O54" s="17"/>
    </row>
    <row r="55" spans="4:15">
      <c r="D55" s="5"/>
      <c r="E55" s="5"/>
      <c r="F55" s="5"/>
      <c r="G55" s="5"/>
      <c r="H55" s="5"/>
      <c r="I55" s="5"/>
      <c r="J55" s="224"/>
      <c r="O55" s="17"/>
    </row>
    <row r="56" spans="4:15">
      <c r="D56" s="5"/>
      <c r="E56" s="5"/>
      <c r="F56" s="5"/>
      <c r="G56" s="5"/>
      <c r="H56" s="5"/>
      <c r="I56" s="5"/>
      <c r="J56" s="224"/>
      <c r="O56" s="17"/>
    </row>
    <row r="57" spans="4:15">
      <c r="D57" s="5"/>
      <c r="E57" s="5"/>
      <c r="F57" s="5"/>
      <c r="G57" s="5"/>
      <c r="H57" s="5"/>
      <c r="I57" s="5"/>
      <c r="J57" s="224"/>
      <c r="O57" s="17"/>
    </row>
    <row r="58" spans="4:15">
      <c r="D58" s="5"/>
      <c r="E58" s="5"/>
      <c r="F58" s="5"/>
      <c r="G58" s="5"/>
      <c r="H58" s="5"/>
      <c r="I58" s="5"/>
      <c r="J58" s="224"/>
      <c r="O58" s="17"/>
    </row>
    <row r="59" spans="4:15">
      <c r="D59" s="5"/>
      <c r="E59" s="5"/>
      <c r="F59" s="5"/>
      <c r="G59" s="5"/>
      <c r="H59" s="5"/>
      <c r="I59" s="5"/>
      <c r="J59" s="224"/>
      <c r="O59" s="17"/>
    </row>
    <row r="60" spans="4:15">
      <c r="D60" s="5"/>
      <c r="E60" s="5"/>
      <c r="F60" s="5"/>
      <c r="G60" s="5"/>
      <c r="H60" s="5"/>
      <c r="I60" s="5"/>
      <c r="J60" s="224"/>
      <c r="O60" s="17"/>
    </row>
    <row r="61" spans="4:15">
      <c r="D61" s="5"/>
      <c r="E61" s="5"/>
      <c r="F61" s="5"/>
      <c r="G61" s="5"/>
      <c r="H61" s="5"/>
      <c r="I61" s="5"/>
      <c r="J61" s="224"/>
      <c r="O61" s="17"/>
    </row>
    <row r="62" spans="4:15">
      <c r="D62" s="5"/>
      <c r="E62" s="5"/>
      <c r="F62" s="5"/>
      <c r="G62" s="5"/>
      <c r="H62" s="5"/>
      <c r="I62" s="5"/>
      <c r="J62" s="224"/>
      <c r="O62" s="17"/>
    </row>
    <row r="63" spans="4:15">
      <c r="D63" s="5"/>
      <c r="E63" s="5"/>
      <c r="F63" s="5"/>
      <c r="G63" s="5"/>
      <c r="H63" s="5"/>
      <c r="I63" s="5"/>
      <c r="J63" s="224"/>
      <c r="O63" s="17"/>
    </row>
    <row r="64" spans="4:15">
      <c r="D64" s="5"/>
      <c r="E64" s="5"/>
      <c r="F64" s="5"/>
      <c r="G64" s="5"/>
      <c r="H64" s="5"/>
      <c r="I64" s="5"/>
      <c r="J64" s="224"/>
      <c r="O64" s="17"/>
    </row>
    <row r="65" spans="4:15">
      <c r="D65" s="5"/>
      <c r="E65" s="5"/>
      <c r="F65" s="5"/>
      <c r="G65" s="5"/>
      <c r="H65" s="5"/>
      <c r="I65" s="5"/>
      <c r="J65" s="224"/>
      <c r="O65" s="17"/>
    </row>
    <row r="66" spans="4:15">
      <c r="D66" s="5"/>
      <c r="E66" s="5"/>
      <c r="F66" s="5"/>
      <c r="G66" s="5"/>
      <c r="H66" s="5"/>
      <c r="I66" s="5"/>
      <c r="J66" s="224"/>
      <c r="O66" s="17"/>
    </row>
    <row r="67" spans="4:15">
      <c r="O67" s="17"/>
    </row>
    <row r="68" spans="4:15">
      <c r="O68" s="17"/>
    </row>
    <row r="69" spans="4:15">
      <c r="O69" s="17"/>
    </row>
    <row r="70" spans="4:15">
      <c r="O70" s="17"/>
    </row>
    <row r="71" spans="4:15">
      <c r="O71" s="17"/>
    </row>
    <row r="72" spans="4:15">
      <c r="O72" s="17"/>
    </row>
    <row r="73" spans="4:15">
      <c r="O73" s="17"/>
    </row>
    <row r="74" spans="4:15">
      <c r="O74" s="17"/>
    </row>
    <row r="75" spans="4:15">
      <c r="O75" s="17"/>
    </row>
    <row r="76" spans="4:15">
      <c r="O76" s="17"/>
    </row>
    <row r="77" spans="4:15">
      <c r="O77" s="17"/>
    </row>
    <row r="78" spans="4:15">
      <c r="O78" s="17"/>
    </row>
    <row r="79" spans="4:15">
      <c r="O79" s="17"/>
    </row>
    <row r="80" spans="4:15">
      <c r="O80" s="17"/>
    </row>
    <row r="81" spans="15:15">
      <c r="O81" s="17"/>
    </row>
    <row r="82" spans="15:15">
      <c r="O82" s="17"/>
    </row>
    <row r="83" spans="15:15">
      <c r="O83" s="17"/>
    </row>
    <row r="84" spans="15:15">
      <c r="O84" s="17"/>
    </row>
    <row r="85" spans="15:15">
      <c r="O85" s="17"/>
    </row>
    <row r="86" spans="15:15">
      <c r="O86" s="17"/>
    </row>
    <row r="87" spans="15:15">
      <c r="O87" s="17"/>
    </row>
    <row r="88" spans="15:15">
      <c r="O88" s="17"/>
    </row>
    <row r="89" spans="15:15">
      <c r="O89" s="17"/>
    </row>
    <row r="90" spans="15:15">
      <c r="O90" s="17"/>
    </row>
    <row r="91" spans="15:15">
      <c r="O91" s="17"/>
    </row>
    <row r="92" spans="15:15">
      <c r="O92" s="17"/>
    </row>
    <row r="93" spans="15:15">
      <c r="O93" s="17"/>
    </row>
    <row r="94" spans="15:15">
      <c r="O94" s="17"/>
    </row>
    <row r="95" spans="15:15">
      <c r="O95" s="17"/>
    </row>
    <row r="96" spans="15:15">
      <c r="O96" s="17"/>
    </row>
    <row r="97" spans="15:15">
      <c r="O97" s="17"/>
    </row>
    <row r="98" spans="15:15">
      <c r="O98" s="17"/>
    </row>
    <row r="99" spans="15:15">
      <c r="O99" s="17"/>
    </row>
    <row r="100" spans="15:15">
      <c r="O100" s="17"/>
    </row>
    <row r="101" spans="15:15">
      <c r="O101" s="17"/>
    </row>
    <row r="102" spans="15:15">
      <c r="O102" s="17"/>
    </row>
    <row r="103" spans="15:15">
      <c r="O103" s="17"/>
    </row>
    <row r="104" spans="15:15">
      <c r="O104" s="17"/>
    </row>
    <row r="105" spans="15:15">
      <c r="O105" s="17"/>
    </row>
    <row r="106" spans="15:15">
      <c r="O106" s="17"/>
    </row>
    <row r="107" spans="15:15">
      <c r="O107" s="17"/>
    </row>
    <row r="108" spans="15:15">
      <c r="O108" s="17"/>
    </row>
    <row r="109" spans="15:15">
      <c r="O109" s="17"/>
    </row>
    <row r="110" spans="15:15">
      <c r="O110" s="17"/>
    </row>
    <row r="111" spans="15:15">
      <c r="O111" s="17"/>
    </row>
    <row r="112" spans="15:15">
      <c r="O112" s="17"/>
    </row>
    <row r="113" spans="15:15">
      <c r="O113" s="17"/>
    </row>
    <row r="114" spans="15:15">
      <c r="O114" s="17"/>
    </row>
    <row r="115" spans="15:15">
      <c r="O115" s="17"/>
    </row>
    <row r="116" spans="15:15">
      <c r="O116" s="17"/>
    </row>
    <row r="117" spans="15:15">
      <c r="O117" s="17"/>
    </row>
    <row r="118" spans="15:15">
      <c r="O118" s="17"/>
    </row>
    <row r="119" spans="15:15">
      <c r="O119" s="17"/>
    </row>
    <row r="120" spans="15:15">
      <c r="O120" s="17"/>
    </row>
    <row r="121" spans="15:15">
      <c r="O121" s="17"/>
    </row>
    <row r="122" spans="15:15">
      <c r="O122" s="17"/>
    </row>
    <row r="123" spans="15:15">
      <c r="O123" s="17"/>
    </row>
    <row r="124" spans="15:15">
      <c r="O124" s="17"/>
    </row>
    <row r="125" spans="15:15">
      <c r="O125" s="17"/>
    </row>
    <row r="126" spans="15:15">
      <c r="O126" s="17"/>
    </row>
    <row r="127" spans="15:15">
      <c r="O127" s="17"/>
    </row>
    <row r="128" spans="15:15">
      <c r="O128" s="17"/>
    </row>
    <row r="129" spans="15:15">
      <c r="O129" s="17"/>
    </row>
    <row r="130" spans="15:15">
      <c r="O130" s="17"/>
    </row>
    <row r="131" spans="15:15">
      <c r="O131" s="17"/>
    </row>
    <row r="132" spans="15:15">
      <c r="O132" s="17"/>
    </row>
    <row r="133" spans="15:15">
      <c r="O133" s="17"/>
    </row>
    <row r="134" spans="15:15">
      <c r="O134" s="17"/>
    </row>
    <row r="135" spans="15:15">
      <c r="O135" s="17"/>
    </row>
    <row r="136" spans="15:15">
      <c r="O136" s="17"/>
    </row>
    <row r="137" spans="15:15">
      <c r="O137" s="17"/>
    </row>
    <row r="138" spans="15:15">
      <c r="O138" s="17"/>
    </row>
    <row r="139" spans="15:15">
      <c r="O139" s="17"/>
    </row>
    <row r="140" spans="15:15">
      <c r="O140" s="17"/>
    </row>
    <row r="141" spans="15:15">
      <c r="O141" s="17"/>
    </row>
    <row r="142" spans="15:15">
      <c r="O142" s="17"/>
    </row>
    <row r="143" spans="15:15">
      <c r="O143" s="17"/>
    </row>
    <row r="144" spans="15:15">
      <c r="O144" s="17"/>
    </row>
    <row r="145" spans="15:15">
      <c r="O145" s="17"/>
    </row>
    <row r="146" spans="15:15">
      <c r="O146" s="17"/>
    </row>
    <row r="147" spans="15:15">
      <c r="O147" s="17"/>
    </row>
    <row r="148" spans="15:15">
      <c r="O148" s="17"/>
    </row>
    <row r="149" spans="15:15">
      <c r="O149" s="17"/>
    </row>
    <row r="150" spans="15:15">
      <c r="O150" s="17"/>
    </row>
    <row r="151" spans="15:15">
      <c r="O151" s="17"/>
    </row>
    <row r="152" spans="15:15">
      <c r="O152" s="17"/>
    </row>
    <row r="153" spans="15:15">
      <c r="O153" s="17"/>
    </row>
    <row r="154" spans="15:15">
      <c r="O154" s="17"/>
    </row>
    <row r="155" spans="15:15">
      <c r="O155" s="17"/>
    </row>
    <row r="156" spans="15:15">
      <c r="O156" s="17"/>
    </row>
    <row r="157" spans="15:15">
      <c r="O157" s="17"/>
    </row>
    <row r="158" spans="15:15">
      <c r="O158" s="17"/>
    </row>
    <row r="159" spans="15:15">
      <c r="O159" s="17"/>
    </row>
    <row r="160" spans="15:15">
      <c r="O160" s="17"/>
    </row>
    <row r="161" spans="15:15">
      <c r="O161" s="17"/>
    </row>
    <row r="162" spans="15:15">
      <c r="O162" s="17"/>
    </row>
    <row r="163" spans="15:15">
      <c r="O163" s="17"/>
    </row>
    <row r="164" spans="15:15">
      <c r="O164" s="17"/>
    </row>
    <row r="165" spans="15:15">
      <c r="O165" s="17"/>
    </row>
    <row r="166" spans="15:15">
      <c r="O166" s="17"/>
    </row>
    <row r="167" spans="15:15">
      <c r="O167" s="17"/>
    </row>
    <row r="168" spans="15:15">
      <c r="O168" s="17"/>
    </row>
    <row r="169" spans="15:15">
      <c r="O169" s="17"/>
    </row>
    <row r="170" spans="15:15">
      <c r="O170" s="17"/>
    </row>
    <row r="171" spans="15:15">
      <c r="O171" s="17"/>
    </row>
    <row r="172" spans="15:15">
      <c r="O172" s="17"/>
    </row>
    <row r="173" spans="15:15">
      <c r="O173" s="17"/>
    </row>
    <row r="174" spans="15:15">
      <c r="O174" s="17"/>
    </row>
    <row r="175" spans="15:15">
      <c r="O175" s="17"/>
    </row>
    <row r="176" spans="15:15">
      <c r="O176" s="17"/>
    </row>
    <row r="177" spans="15:15">
      <c r="O177" s="17"/>
    </row>
    <row r="178" spans="15:15">
      <c r="O178" s="17"/>
    </row>
    <row r="179" spans="15:15">
      <c r="O179" s="17"/>
    </row>
    <row r="180" spans="15:15">
      <c r="O180" s="17"/>
    </row>
    <row r="181" spans="15:15">
      <c r="O181" s="17"/>
    </row>
    <row r="182" spans="15:15">
      <c r="O182" s="17"/>
    </row>
    <row r="183" spans="15:15">
      <c r="O183" s="17"/>
    </row>
    <row r="184" spans="15:15">
      <c r="O184" s="17"/>
    </row>
    <row r="185" spans="15:15">
      <c r="O185" s="17"/>
    </row>
    <row r="186" spans="15:15">
      <c r="O186" s="17"/>
    </row>
    <row r="187" spans="15:15">
      <c r="O187" s="17"/>
    </row>
    <row r="188" spans="15:15">
      <c r="O188" s="17"/>
    </row>
    <row r="189" spans="15:15">
      <c r="O189" s="17"/>
    </row>
    <row r="190" spans="15:15">
      <c r="O190" s="17"/>
    </row>
    <row r="191" spans="15:15">
      <c r="O191" s="17"/>
    </row>
    <row r="192" spans="15:15">
      <c r="O192" s="17"/>
    </row>
    <row r="193" spans="15:15">
      <c r="O193" s="17"/>
    </row>
    <row r="194" spans="15:15">
      <c r="O194" s="17"/>
    </row>
  </sheetData>
  <mergeCells count="29">
    <mergeCell ref="B21:C21"/>
    <mergeCell ref="G21:H21"/>
    <mergeCell ref="B22:C22"/>
    <mergeCell ref="G22:H22"/>
    <mergeCell ref="G30:I30"/>
    <mergeCell ref="B23:C23"/>
    <mergeCell ref="G23:H23"/>
    <mergeCell ref="B24:C24"/>
    <mergeCell ref="B25:C25"/>
    <mergeCell ref="B26:C26"/>
    <mergeCell ref="G29:I29"/>
    <mergeCell ref="P5:P6"/>
    <mergeCell ref="A16:C16"/>
    <mergeCell ref="A17:C17"/>
    <mergeCell ref="A19:D19"/>
    <mergeCell ref="I5:I6"/>
    <mergeCell ref="J5:J6"/>
    <mergeCell ref="K5:M5"/>
    <mergeCell ref="N5:O5"/>
    <mergeCell ref="A20:D20"/>
    <mergeCell ref="B18:C18"/>
    <mergeCell ref="L1:M1"/>
    <mergeCell ref="A2:N3"/>
    <mergeCell ref="A5:A6"/>
    <mergeCell ref="B5:B6"/>
    <mergeCell ref="C5:C6"/>
    <mergeCell ref="D5:F5"/>
    <mergeCell ref="G5:G6"/>
    <mergeCell ref="H5:H6"/>
  </mergeCells>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16</vt:i4>
      </vt:variant>
    </vt:vector>
  </HeadingPairs>
  <TitlesOfParts>
    <vt:vector size="34" baseType="lpstr">
      <vt:lpstr>Creditors (Taj)</vt:lpstr>
      <vt:lpstr>Sectors (Taj)</vt:lpstr>
      <vt:lpstr>Agregated Creditors (Taj)</vt:lpstr>
      <vt:lpstr>Agregated Sectors (Taj)</vt:lpstr>
      <vt:lpstr>Creditors (Eng)</vt:lpstr>
      <vt:lpstr>Sectors (Eng)</vt:lpstr>
      <vt:lpstr>Agregated Creditors (Eng)</vt:lpstr>
      <vt:lpstr>Agregated Sectors (Eng)</vt:lpstr>
      <vt:lpstr>Грант-Сектор</vt:lpstr>
      <vt:lpstr>ГРАНТ</vt:lpstr>
      <vt:lpstr>G.Creditors(Rus)</vt:lpstr>
      <vt:lpstr>G.Sectors (Rus)</vt:lpstr>
      <vt:lpstr>G.Agreg Creditors ( Rus)</vt:lpstr>
      <vt:lpstr>G.Agreg Sectors (Rus)</vt:lpstr>
      <vt:lpstr>G.Creditors (Taj)</vt:lpstr>
      <vt:lpstr>G.Sectors (Taj)</vt:lpstr>
      <vt:lpstr>G.Agreg Creditors (Taj)</vt:lpstr>
      <vt:lpstr>G.Agreg Sectors (Taj)</vt:lpstr>
      <vt:lpstr>'Agregated Creditors (Eng)'!Print_Area</vt:lpstr>
      <vt:lpstr>'Agregated Creditors (Taj)'!Print_Area</vt:lpstr>
      <vt:lpstr>'Agregated Sectors (Eng)'!Print_Area</vt:lpstr>
      <vt:lpstr>'Agregated Sectors (Taj)'!Print_Area</vt:lpstr>
      <vt:lpstr>'Creditors (Eng)'!Print_Area</vt:lpstr>
      <vt:lpstr>'Creditors (Taj)'!Print_Area</vt:lpstr>
      <vt:lpstr>'Sectors (Eng)'!Print_Area</vt:lpstr>
      <vt:lpstr>'Sectors (Taj)'!Print_Area</vt:lpstr>
      <vt:lpstr>'Agregated Creditors (Eng)'!Print_Titles</vt:lpstr>
      <vt:lpstr>'Agregated Creditors (Taj)'!Print_Titles</vt:lpstr>
      <vt:lpstr>'Agregated Sectors (Eng)'!Print_Titles</vt:lpstr>
      <vt:lpstr>'Agregated Sectors (Taj)'!Print_Titles</vt:lpstr>
      <vt:lpstr>'Creditors (Eng)'!Print_Titles</vt:lpstr>
      <vt:lpstr>'Creditors (Taj)'!Print_Titles</vt:lpstr>
      <vt:lpstr>'Sectors (Eng)'!Print_Titles</vt:lpstr>
      <vt:lpstr>'Sectors (Taj)'!Print_Titles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2018-11-08T03:14:20Z</dcterms:modified>
</cp:coreProperties>
</file>